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180" windowHeight="11640" activeTab="2"/>
  </bookViews>
  <sheets>
    <sheet name="URS20" sheetId="1" r:id="rId1"/>
    <sheet name="URS26" sheetId="2" r:id="rId2"/>
    <sheet name="URS33" sheetId="3" r:id="rId3"/>
    <sheet name="URS46" sheetId="4" r:id="rId4"/>
    <sheet name="URS55" sheetId="5" r:id="rId5"/>
  </sheets>
  <definedNames/>
  <calcPr fullCalcOnLoad="1"/>
</workbook>
</file>

<file path=xl/sharedStrings.xml><?xml version="1.0" encoding="utf-8"?>
<sst xmlns="http://schemas.openxmlformats.org/spreadsheetml/2006/main" count="880" uniqueCount="172">
  <si>
    <t>contact coefficient (fc)</t>
  </si>
  <si>
    <t>operating condition</t>
  </si>
  <si>
    <t>vibration/shock</t>
  </si>
  <si>
    <t>none</t>
  </si>
  <si>
    <t>small</t>
  </si>
  <si>
    <t>250mm/s</t>
  </si>
  <si>
    <t>&lt;1000mm/s</t>
  </si>
  <si>
    <t>&gt;1000mm/s</t>
  </si>
  <si>
    <t>speed</t>
  </si>
  <si>
    <t>load coefficient</t>
  </si>
  <si>
    <t>1.0 ~ 1.5</t>
  </si>
  <si>
    <t>1.5 ~2.0</t>
  </si>
  <si>
    <t>2.0 ~ 3.5</t>
  </si>
  <si>
    <t>fw</t>
  </si>
  <si>
    <t>Coefficients</t>
  </si>
  <si>
    <t>n</t>
  </si>
  <si>
    <t>W</t>
  </si>
  <si>
    <t>X</t>
  </si>
  <si>
    <t>Z</t>
  </si>
  <si>
    <t>S1</t>
  </si>
  <si>
    <t>S2</t>
  </si>
  <si>
    <t>S3</t>
  </si>
  <si>
    <t>mm</t>
  </si>
  <si>
    <t>N</t>
  </si>
  <si>
    <t>kg</t>
  </si>
  <si>
    <t>m/s2</t>
  </si>
  <si>
    <t>Nmm</t>
  </si>
  <si>
    <t>Load moment, pitching</t>
  </si>
  <si>
    <t>Load moment, yawing</t>
  </si>
  <si>
    <t>Load moment, rolling</t>
  </si>
  <si>
    <t>Y</t>
  </si>
  <si>
    <t>m</t>
  </si>
  <si>
    <t>C</t>
  </si>
  <si>
    <t>Km</t>
  </si>
  <si>
    <t>Load</t>
  </si>
  <si>
    <t>acceleration</t>
  </si>
  <si>
    <t>deceleration</t>
  </si>
  <si>
    <t>F</t>
  </si>
  <si>
    <t>fb</t>
  </si>
  <si>
    <t>Part #</t>
  </si>
  <si>
    <t>BG20</t>
  </si>
  <si>
    <t>BG26</t>
  </si>
  <si>
    <t>BG33</t>
  </si>
  <si>
    <t>BG46</t>
  </si>
  <si>
    <t>BG55</t>
  </si>
  <si>
    <t>long block</t>
  </si>
  <si>
    <t>short block</t>
  </si>
  <si>
    <t>-</t>
  </si>
  <si>
    <t xml:space="preserve">precision </t>
  </si>
  <si>
    <t>commercial</t>
  </si>
  <si>
    <t>l</t>
  </si>
  <si>
    <t>Ca</t>
  </si>
  <si>
    <t>Cb</t>
  </si>
  <si>
    <t>km</t>
  </si>
  <si>
    <t>LIFE OF GUIDE</t>
  </si>
  <si>
    <t>LIFE OF SCREW/BEARING</t>
  </si>
  <si>
    <r>
      <t>a</t>
    </r>
    <r>
      <rPr>
        <sz val="8"/>
        <rFont val="Arial"/>
        <family val="0"/>
      </rPr>
      <t>a</t>
    </r>
  </si>
  <si>
    <r>
      <t>a</t>
    </r>
    <r>
      <rPr>
        <sz val="8"/>
        <rFont val="Arial"/>
        <family val="2"/>
      </rPr>
      <t>d</t>
    </r>
  </si>
  <si>
    <r>
      <t>k</t>
    </r>
    <r>
      <rPr>
        <vertAlign val="subscript"/>
        <sz val="8"/>
        <rFont val="Arial"/>
        <family val="2"/>
      </rPr>
      <t>p</t>
    </r>
  </si>
  <si>
    <r>
      <t>k</t>
    </r>
    <r>
      <rPr>
        <vertAlign val="subscript"/>
        <sz val="8"/>
        <rFont val="Arial"/>
        <family val="2"/>
      </rPr>
      <t>y</t>
    </r>
  </si>
  <si>
    <r>
      <t>k</t>
    </r>
    <r>
      <rPr>
        <vertAlign val="subscript"/>
        <sz val="8"/>
        <rFont val="Arial"/>
        <family val="2"/>
      </rPr>
      <t>r</t>
    </r>
  </si>
  <si>
    <r>
      <t>M</t>
    </r>
    <r>
      <rPr>
        <vertAlign val="subscript"/>
        <sz val="8"/>
        <rFont val="Arial"/>
        <family val="2"/>
      </rPr>
      <t>p</t>
    </r>
  </si>
  <si>
    <r>
      <t>M</t>
    </r>
    <r>
      <rPr>
        <vertAlign val="subscript"/>
        <sz val="8"/>
        <rFont val="Arial"/>
        <family val="2"/>
      </rPr>
      <t>y</t>
    </r>
  </si>
  <si>
    <r>
      <t>M</t>
    </r>
    <r>
      <rPr>
        <vertAlign val="subscript"/>
        <sz val="8"/>
        <rFont val="Arial"/>
        <family val="2"/>
      </rPr>
      <t>r</t>
    </r>
  </si>
  <si>
    <r>
      <t>P</t>
    </r>
    <r>
      <rPr>
        <vertAlign val="subscript"/>
        <sz val="8"/>
        <rFont val="Arial"/>
        <family val="2"/>
      </rPr>
      <t>Tc</t>
    </r>
  </si>
  <si>
    <r>
      <t>P</t>
    </r>
    <r>
      <rPr>
        <vertAlign val="subscript"/>
        <sz val="8"/>
        <rFont val="Arial"/>
        <family val="2"/>
      </rPr>
      <t>Ta</t>
    </r>
  </si>
  <si>
    <r>
      <t>P</t>
    </r>
    <r>
      <rPr>
        <vertAlign val="subscript"/>
        <sz val="8"/>
        <rFont val="Arial"/>
        <family val="2"/>
      </rPr>
      <t>Td</t>
    </r>
  </si>
  <si>
    <r>
      <t>P</t>
    </r>
    <r>
      <rPr>
        <vertAlign val="subscript"/>
        <sz val="8"/>
        <rFont val="Arial"/>
        <family val="2"/>
      </rPr>
      <t>T</t>
    </r>
  </si>
  <si>
    <r>
      <t>f</t>
    </r>
    <r>
      <rPr>
        <vertAlign val="subscript"/>
        <sz val="8"/>
        <rFont val="Arial"/>
        <family val="2"/>
      </rPr>
      <t>c</t>
    </r>
  </si>
  <si>
    <r>
      <t>f</t>
    </r>
    <r>
      <rPr>
        <vertAlign val="subscript"/>
        <sz val="8"/>
        <rFont val="Arial"/>
        <family val="2"/>
      </rPr>
      <t>w</t>
    </r>
  </si>
  <si>
    <r>
      <t>L</t>
    </r>
    <r>
      <rPr>
        <vertAlign val="subscript"/>
        <sz val="8"/>
        <rFont val="Arial"/>
        <family val="2"/>
      </rPr>
      <t>G</t>
    </r>
  </si>
  <si>
    <r>
      <t>m</t>
    </r>
    <r>
      <rPr>
        <vertAlign val="subscript"/>
        <sz val="8"/>
        <rFont val="Arial"/>
        <family val="2"/>
      </rPr>
      <t>b</t>
    </r>
  </si>
  <si>
    <r>
      <t>a</t>
    </r>
    <r>
      <rPr>
        <sz val="8"/>
        <rFont val="Arial"/>
        <family val="0"/>
      </rPr>
      <t>d</t>
    </r>
  </si>
  <si>
    <r>
      <t>P</t>
    </r>
    <r>
      <rPr>
        <vertAlign val="subscript"/>
        <sz val="8"/>
        <rFont val="Arial"/>
        <family val="2"/>
      </rPr>
      <t>ac</t>
    </r>
  </si>
  <si>
    <r>
      <t>P</t>
    </r>
    <r>
      <rPr>
        <vertAlign val="subscript"/>
        <sz val="8"/>
        <rFont val="Arial"/>
        <family val="2"/>
      </rPr>
      <t>aa</t>
    </r>
  </si>
  <si>
    <r>
      <t>P</t>
    </r>
    <r>
      <rPr>
        <vertAlign val="subscript"/>
        <sz val="8"/>
        <rFont val="Arial"/>
        <family val="2"/>
      </rPr>
      <t>ad</t>
    </r>
  </si>
  <si>
    <r>
      <t>P</t>
    </r>
    <r>
      <rPr>
        <vertAlign val="subscript"/>
        <sz val="8"/>
        <rFont val="Arial"/>
        <family val="2"/>
      </rPr>
      <t>a</t>
    </r>
  </si>
  <si>
    <r>
      <t>La</t>
    </r>
    <r>
      <rPr>
        <vertAlign val="subscript"/>
        <sz val="8"/>
        <rFont val="Arial"/>
        <family val="2"/>
      </rPr>
      <t>screw</t>
    </r>
  </si>
  <si>
    <r>
      <t>La</t>
    </r>
    <r>
      <rPr>
        <vertAlign val="subscript"/>
        <sz val="8"/>
        <rFont val="Arial"/>
        <family val="2"/>
      </rPr>
      <t>bearing</t>
    </r>
  </si>
  <si>
    <r>
      <t xml:space="preserve">contact coefficient </t>
    </r>
    <r>
      <rPr>
        <b/>
        <sz val="8"/>
        <rFont val="Arial"/>
        <family val="2"/>
      </rPr>
      <t>fc</t>
    </r>
  </si>
  <si>
    <t>Number of Carriages</t>
  </si>
  <si>
    <t>Travel Distance at accelerated motion</t>
  </si>
  <si>
    <t>Travel Distance at uniform motion</t>
  </si>
  <si>
    <t>Travel Distance at deceleration motion</t>
  </si>
  <si>
    <t>Contact Coefficient (fc)</t>
  </si>
  <si>
    <t>Load Coefficient (fw)</t>
  </si>
  <si>
    <t>Mass of load carried by the carriage</t>
  </si>
  <si>
    <t>Moment Arm producing Roll Moment</t>
  </si>
  <si>
    <t>Moment Arm producing Yaw Moment</t>
  </si>
  <si>
    <t>Moment Arm producing Pitch Moment</t>
  </si>
  <si>
    <t xml:space="preserve">Note: This calculator only works for a single load, </t>
  </si>
  <si>
    <t>and the load must be in one of the x, y, or z axis directions.</t>
  </si>
  <si>
    <t>large</t>
  </si>
  <si>
    <t>load coefficient (from table at right)</t>
  </si>
  <si>
    <t>contact coefficient (from table at right)</t>
  </si>
  <si>
    <t>kp</t>
  </si>
  <si>
    <t>ky</t>
  </si>
  <si>
    <t>kr</t>
  </si>
  <si>
    <t>Carriage Type</t>
  </si>
  <si>
    <t>Single Long</t>
  </si>
  <si>
    <t>Dual Long</t>
  </si>
  <si>
    <t>URS20-XX-A</t>
  </si>
  <si>
    <t>URS20-XX-B</t>
  </si>
  <si>
    <t>Equivalent Coefficient of the Moment</t>
  </si>
  <si>
    <t>Single Short</t>
  </si>
  <si>
    <t>Dual Short</t>
  </si>
  <si>
    <t>kp (from Tabe at right)</t>
  </si>
  <si>
    <t>ky (from Tabe at right)</t>
  </si>
  <si>
    <t>kr (from Tabe at right)</t>
  </si>
  <si>
    <t>URS55-XX-A</t>
  </si>
  <si>
    <t>URS55-XX-B</t>
  </si>
  <si>
    <t>URS46-XX-B</t>
  </si>
  <si>
    <t>URS46-XX-A</t>
  </si>
  <si>
    <t>URS46-XX-C</t>
  </si>
  <si>
    <t>URS46-XX-D</t>
  </si>
  <si>
    <t>URS33-XX-A</t>
  </si>
  <si>
    <t>URS33-XX-B</t>
  </si>
  <si>
    <t>URS33-XX-C</t>
  </si>
  <si>
    <t>URS33-XX-D</t>
  </si>
  <si>
    <t>URS26-XX-A</t>
  </si>
  <si>
    <t>URS26-XX-B</t>
  </si>
  <si>
    <t>Estimate values for S1, S2, S3 if necessary.</t>
  </si>
  <si>
    <t># of Carriages</t>
  </si>
  <si>
    <t>Without Cover Option</t>
  </si>
  <si>
    <t>With Cover Option</t>
  </si>
  <si>
    <t>Accelleration Entered Above (Yellow)</t>
  </si>
  <si>
    <t>Decelleration Entered Above (Yellow)</t>
  </si>
  <si>
    <r>
      <t xml:space="preserve">Mass of Carriage (Moving Mass) </t>
    </r>
    <r>
      <rPr>
        <b/>
        <sz val="8"/>
        <rFont val="Arial"/>
        <family val="2"/>
      </rPr>
      <t>m</t>
    </r>
    <r>
      <rPr>
        <b/>
        <vertAlign val="subscript"/>
        <sz val="8"/>
        <rFont val="Arial"/>
        <family val="2"/>
      </rPr>
      <t>b</t>
    </r>
  </si>
  <si>
    <t>Dynamic Load Rating</t>
  </si>
  <si>
    <t>Dynamic Load Rating of Ball Screw</t>
  </si>
  <si>
    <t>Dynamic Load Rating of Support Bearing</t>
  </si>
  <si>
    <t>Load in Axial Direction</t>
  </si>
  <si>
    <t>Pa</t>
  </si>
  <si>
    <t>Pac</t>
  </si>
  <si>
    <t>Axial Load Rating at Uniform Motion</t>
  </si>
  <si>
    <t>Paa</t>
  </si>
  <si>
    <t>Pad</t>
  </si>
  <si>
    <t>Axial Load Rating at Acceleration Motion</t>
  </si>
  <si>
    <t>Axial Load Rating at Deceleration Motion</t>
  </si>
  <si>
    <t>Life of Ball Screw</t>
  </si>
  <si>
    <t>Life of Support Bearing</t>
  </si>
  <si>
    <t>Friction Coefficient</t>
  </si>
  <si>
    <t>Mass of Carriage (Table at Right)</t>
  </si>
  <si>
    <t>Sliding Resistance (Table at Right)</t>
  </si>
  <si>
    <r>
      <t xml:space="preserve">Sliding resistance (per Carriage) </t>
    </r>
    <r>
      <rPr>
        <b/>
        <sz val="8"/>
        <rFont val="Arial"/>
        <family val="2"/>
      </rPr>
      <t>fb</t>
    </r>
  </si>
  <si>
    <t>Weight of Load (Enter Mass of Load Above)</t>
  </si>
  <si>
    <t>External Axial Force (Axial Direction)</t>
  </si>
  <si>
    <t>ballscrew lead (2 or 5) mm/rev</t>
  </si>
  <si>
    <t>ballscrew lead (5 or 10) mm/rev</t>
  </si>
  <si>
    <t>ballscrew lead (10 or 20) mm/rev</t>
  </si>
  <si>
    <t>ballscrew lead (20) mm/rev</t>
  </si>
  <si>
    <t>Number of Cariages Entered Above</t>
  </si>
  <si>
    <t>URS20</t>
  </si>
  <si>
    <t>URS26</t>
  </si>
  <si>
    <t>URS33</t>
  </si>
  <si>
    <t>URS46</t>
  </si>
  <si>
    <t>URS55</t>
  </si>
  <si>
    <t>Basic Dynamic Rating (C)</t>
  </si>
  <si>
    <t>Dynamic Load Ratings</t>
  </si>
  <si>
    <t>Ball Screw (Ca)</t>
  </si>
  <si>
    <t>Bearing (Cb)</t>
  </si>
  <si>
    <t>Ball Screw Lead (mm/rev)</t>
  </si>
  <si>
    <t>1, 5</t>
  </si>
  <si>
    <t>2, 5</t>
  </si>
  <si>
    <t>5, 10</t>
  </si>
  <si>
    <t>10, 20</t>
  </si>
  <si>
    <t>Ball Screw Lead (mm/rev) (Table at Right)</t>
  </si>
  <si>
    <t>Accelleration Entered Above</t>
  </si>
  <si>
    <t>Decelleration Entered Above</t>
  </si>
  <si>
    <t>Load Rating of Ball Screw (Table at Right)</t>
  </si>
  <si>
    <t>Load Rating of Support Bearing (Table at Right)</t>
  </si>
  <si>
    <t>The following four values must be positive.  If they are negative, then this calculator does not apply.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</si>
</sst>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SWGreks"/>
      <family val="0"/>
    </font>
    <font>
      <vertAlign val="subscript"/>
      <sz val="8"/>
      <name val="Arial"/>
      <family val="2"/>
    </font>
    <font>
      <sz val="8"/>
      <name val="Arial Unicode MS"/>
      <family val="0"/>
    </font>
    <font>
      <b/>
      <vertAlign val="subscript"/>
      <sz val="8"/>
      <name val="Arial"/>
      <family val="2"/>
    </font>
    <font>
      <b/>
      <sz val="8"/>
      <color indexed="10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1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1" fillId="0" borderId="2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1" fillId="0" borderId="3" xfId="0" applyFont="1" applyBorder="1" applyAlignment="1" applyProtection="1">
      <alignment horizontal="center"/>
      <protection/>
    </xf>
    <xf numFmtId="0" fontId="1" fillId="0" borderId="1" xfId="0" applyFont="1" applyFill="1" applyBorder="1" applyAlignment="1" applyProtection="1">
      <alignment horizontal="center"/>
      <protection/>
    </xf>
    <xf numFmtId="2" fontId="1" fillId="0" borderId="1" xfId="0" applyNumberFormat="1" applyFont="1" applyBorder="1" applyAlignment="1" applyProtection="1">
      <alignment horizontal="center"/>
      <protection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 wrapText="1"/>
      <protection/>
    </xf>
    <xf numFmtId="0" fontId="1" fillId="6" borderId="1" xfId="0" applyFont="1" applyFill="1" applyBorder="1" applyAlignment="1" applyProtection="1">
      <alignment horizontal="center"/>
      <protection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7" borderId="0" xfId="0" applyFont="1" applyFill="1" applyAlignment="1" applyProtection="1">
      <alignment horizontal="left"/>
      <protection/>
    </xf>
    <xf numFmtId="0" fontId="1" fillId="7" borderId="0" xfId="0" applyFont="1" applyFill="1" applyAlignment="1" applyProtection="1">
      <alignment horizontal="center"/>
      <protection/>
    </xf>
    <xf numFmtId="0" fontId="1" fillId="7" borderId="4" xfId="0" applyFont="1" applyFill="1" applyBorder="1" applyAlignment="1" applyProtection="1">
      <alignment horizontal="center"/>
      <protection/>
    </xf>
    <xf numFmtId="0" fontId="1" fillId="7" borderId="3" xfId="0" applyFont="1" applyFill="1" applyBorder="1" applyAlignment="1" applyProtection="1">
      <alignment horizontal="center"/>
      <protection/>
    </xf>
    <xf numFmtId="0" fontId="1" fillId="7" borderId="1" xfId="0" applyFont="1" applyFill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 horizontal="center"/>
      <protection/>
    </xf>
    <xf numFmtId="0" fontId="1" fillId="6" borderId="0" xfId="0" applyFont="1" applyFill="1" applyAlignment="1" applyProtection="1">
      <alignment horizontal="left"/>
      <protection/>
    </xf>
    <xf numFmtId="0" fontId="1" fillId="6" borderId="0" xfId="0" applyFont="1" applyFill="1" applyAlignment="1" applyProtection="1">
      <alignment horizontal="center"/>
      <protection/>
    </xf>
    <xf numFmtId="0" fontId="4" fillId="0" borderId="1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/>
      <protection/>
    </xf>
    <xf numFmtId="0" fontId="3" fillId="7" borderId="1" xfId="0" applyFont="1" applyFill="1" applyBorder="1" applyAlignment="1" applyProtection="1">
      <alignment horizontal="center"/>
      <protection/>
    </xf>
    <xf numFmtId="167" fontId="1" fillId="0" borderId="1" xfId="0" applyNumberFormat="1" applyFont="1" applyBorder="1" applyAlignment="1" applyProtection="1">
      <alignment horizontal="center"/>
      <protection/>
    </xf>
    <xf numFmtId="11" fontId="1" fillId="8" borderId="1" xfId="0" applyNumberFormat="1" applyFont="1" applyFill="1" applyBorder="1" applyAlignment="1" applyProtection="1">
      <alignment horizontal="center"/>
      <protection locked="0"/>
    </xf>
    <xf numFmtId="0" fontId="1" fillId="9" borderId="1" xfId="0" applyFont="1" applyFill="1" applyBorder="1" applyAlignment="1" applyProtection="1">
      <alignment horizontal="center"/>
      <protection locked="0"/>
    </xf>
    <xf numFmtId="0" fontId="1" fillId="10" borderId="1" xfId="0" applyFont="1" applyFill="1" applyBorder="1" applyAlignment="1" applyProtection="1">
      <alignment horizontal="center"/>
      <protection locked="0"/>
    </xf>
    <xf numFmtId="0" fontId="1" fillId="11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8" borderId="0" xfId="0" applyFont="1" applyFill="1" applyAlignment="1" applyProtection="1">
      <alignment horizontal="left"/>
      <protection/>
    </xf>
    <xf numFmtId="0" fontId="1" fillId="8" borderId="0" xfId="0" applyFont="1" applyFill="1" applyAlignment="1" applyProtection="1">
      <alignment horizontal="center"/>
      <protection/>
    </xf>
    <xf numFmtId="11" fontId="1" fillId="8" borderId="1" xfId="0" applyNumberFormat="1" applyFont="1" applyFill="1" applyBorder="1" applyAlignment="1" applyProtection="1">
      <alignment horizontal="center"/>
      <protection/>
    </xf>
    <xf numFmtId="0" fontId="1" fillId="8" borderId="1" xfId="0" applyFont="1" applyFill="1" applyBorder="1" applyAlignment="1" applyProtection="1">
      <alignment horizontal="center"/>
      <protection/>
    </xf>
    <xf numFmtId="0" fontId="1" fillId="0" borderId="5" xfId="0" applyFont="1" applyBorder="1" applyAlignment="1" applyProtection="1">
      <alignment horizontal="center"/>
      <protection/>
    </xf>
    <xf numFmtId="0" fontId="1" fillId="0" borderId="6" xfId="0" applyFont="1" applyBorder="1" applyAlignment="1" applyProtection="1">
      <alignment horizontal="center"/>
      <protection/>
    </xf>
    <xf numFmtId="0" fontId="1" fillId="12" borderId="1" xfId="0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1" fillId="9" borderId="0" xfId="0" applyFont="1" applyFill="1" applyAlignment="1" applyProtection="1">
      <alignment horizontal="left"/>
      <protection/>
    </xf>
    <xf numFmtId="0" fontId="1" fillId="9" borderId="0" xfId="0" applyFont="1" applyFill="1" applyAlignment="1" applyProtection="1">
      <alignment horizontal="center"/>
      <protection/>
    </xf>
    <xf numFmtId="0" fontId="1" fillId="9" borderId="1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" fillId="11" borderId="1" xfId="0" applyFont="1" applyFill="1" applyBorder="1" applyAlignment="1" applyProtection="1">
      <alignment horizontal="center"/>
      <protection/>
    </xf>
    <xf numFmtId="0" fontId="1" fillId="11" borderId="0" xfId="0" applyFont="1" applyFill="1" applyAlignment="1" applyProtection="1">
      <alignment horizontal="left"/>
      <protection/>
    </xf>
    <xf numFmtId="0" fontId="1" fillId="11" borderId="0" xfId="0" applyFont="1" applyFill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3" fontId="1" fillId="0" borderId="1" xfId="0" applyNumberFormat="1" applyFont="1" applyBorder="1" applyAlignment="1" applyProtection="1">
      <alignment horizontal="center"/>
      <protection/>
    </xf>
    <xf numFmtId="0" fontId="0" fillId="11" borderId="0" xfId="0" applyFill="1" applyAlignment="1" applyProtection="1">
      <alignment/>
      <protection/>
    </xf>
    <xf numFmtId="0" fontId="1" fillId="10" borderId="1" xfId="0" applyFont="1" applyFill="1" applyBorder="1" applyAlignment="1" applyProtection="1">
      <alignment horizontal="center"/>
      <protection/>
    </xf>
    <xf numFmtId="0" fontId="1" fillId="13" borderId="0" xfId="0" applyFont="1" applyFill="1" applyAlignment="1" applyProtection="1">
      <alignment horizontal="left"/>
      <protection/>
    </xf>
    <xf numFmtId="0" fontId="1" fillId="13" borderId="1" xfId="0" applyFont="1" applyFill="1" applyBorder="1" applyAlignment="1" applyProtection="1">
      <alignment horizontal="center"/>
      <protection/>
    </xf>
    <xf numFmtId="0" fontId="1" fillId="13" borderId="1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/>
    </xf>
    <xf numFmtId="11" fontId="1" fillId="0" borderId="1" xfId="0" applyNumberFormat="1" applyFont="1" applyFill="1" applyBorder="1" applyAlignment="1" applyProtection="1">
      <alignment horizontal="center"/>
      <protection/>
    </xf>
    <xf numFmtId="0" fontId="1" fillId="12" borderId="1" xfId="0" applyFont="1" applyFill="1" applyBorder="1" applyAlignment="1" applyProtection="1">
      <alignment horizontal="center"/>
      <protection locked="0"/>
    </xf>
    <xf numFmtId="0" fontId="1" fillId="14" borderId="0" xfId="0" applyFont="1" applyFill="1" applyAlignment="1" applyProtection="1">
      <alignment horizontal="left"/>
      <protection/>
    </xf>
    <xf numFmtId="0" fontId="1" fillId="14" borderId="0" xfId="0" applyFont="1" applyFill="1" applyAlignment="1" applyProtection="1">
      <alignment horizontal="center"/>
      <protection/>
    </xf>
    <xf numFmtId="0" fontId="1" fillId="14" borderId="1" xfId="0" applyFont="1" applyFill="1" applyBorder="1" applyAlignment="1" applyProtection="1">
      <alignment horizontal="center"/>
      <protection/>
    </xf>
    <xf numFmtId="0" fontId="8" fillId="0" borderId="0" xfId="0" applyFont="1" applyAlignment="1" applyProtection="1">
      <alignment horizontal="left"/>
      <protection/>
    </xf>
    <xf numFmtId="0" fontId="8" fillId="0" borderId="5" xfId="0" applyFont="1" applyBorder="1" applyAlignment="1" applyProtection="1">
      <alignment horizontal="center"/>
      <protection/>
    </xf>
    <xf numFmtId="3" fontId="1" fillId="0" borderId="7" xfId="0" applyNumberFormat="1" applyFont="1" applyBorder="1" applyAlignment="1" applyProtection="1">
      <alignment horizontal="center"/>
      <protection/>
    </xf>
    <xf numFmtId="0" fontId="1" fillId="11" borderId="4" xfId="0" applyFont="1" applyFill="1" applyBorder="1" applyAlignment="1" applyProtection="1">
      <alignment horizontal="center"/>
      <protection/>
    </xf>
    <xf numFmtId="0" fontId="1" fillId="11" borderId="3" xfId="0" applyFont="1" applyFill="1" applyBorder="1" applyAlignment="1" applyProtection="1">
      <alignment horizontal="center"/>
      <protection/>
    </xf>
    <xf numFmtId="0" fontId="1" fillId="7" borderId="4" xfId="0" applyFont="1" applyFill="1" applyBorder="1" applyAlignment="1" applyProtection="1">
      <alignment horizontal="center"/>
      <protection/>
    </xf>
    <xf numFmtId="0" fontId="1" fillId="7" borderId="3" xfId="0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8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showGridLines="0" workbookViewId="0" topLeftCell="A1">
      <selection activeCell="M47" sqref="M47"/>
    </sheetView>
  </sheetViews>
  <sheetFormatPr defaultColWidth="9.140625" defaultRowHeight="12.75"/>
  <cols>
    <col min="1" max="1" width="10.28125" style="2" customWidth="1"/>
    <col min="2" max="2" width="12.140625" style="2" customWidth="1"/>
    <col min="3" max="3" width="4.57421875" style="2" customWidth="1"/>
    <col min="4" max="4" width="15.7109375" style="2" customWidth="1"/>
    <col min="5" max="5" width="11.57421875" style="2" customWidth="1"/>
    <col min="6" max="6" width="5.7109375" style="2" customWidth="1"/>
    <col min="7" max="12" width="12.28125" style="2" customWidth="1"/>
    <col min="13" max="13" width="16.8515625" style="2" customWidth="1"/>
    <col min="14" max="16384" width="9.140625" style="2" customWidth="1"/>
  </cols>
  <sheetData>
    <row r="1" spans="4:7" ht="12.75">
      <c r="D1" s="70" t="s">
        <v>54</v>
      </c>
      <c r="E1" s="70"/>
      <c r="G1" s="13" t="s">
        <v>90</v>
      </c>
    </row>
    <row r="2" spans="1:7" ht="11.25" customHeight="1">
      <c r="A2" s="23" t="s">
        <v>14</v>
      </c>
      <c r="G2" s="13" t="s">
        <v>91</v>
      </c>
    </row>
    <row r="3" spans="1:4" ht="11.25" customHeight="1">
      <c r="A3" s="1" t="s">
        <v>15</v>
      </c>
      <c r="B3" s="32">
        <v>1</v>
      </c>
      <c r="C3" s="1"/>
      <c r="D3" s="3" t="s">
        <v>80</v>
      </c>
    </row>
    <row r="4" spans="1:11" ht="11.25" customHeight="1">
      <c r="A4" s="1" t="s">
        <v>16</v>
      </c>
      <c r="B4" s="7">
        <f>B5*9.81</f>
        <v>196.20000000000002</v>
      </c>
      <c r="C4" s="1" t="s">
        <v>23</v>
      </c>
      <c r="D4" s="3" t="s">
        <v>34</v>
      </c>
      <c r="G4" s="35" t="s">
        <v>103</v>
      </c>
      <c r="H4" s="36"/>
      <c r="I4" s="36"/>
      <c r="J4" s="36"/>
      <c r="K4" s="36"/>
    </row>
    <row r="5" spans="1:11" ht="11.25" customHeight="1">
      <c r="A5" s="1" t="s">
        <v>31</v>
      </c>
      <c r="B5" s="12">
        <v>20</v>
      </c>
      <c r="C5" s="1" t="s">
        <v>24</v>
      </c>
      <c r="D5" s="3" t="s">
        <v>86</v>
      </c>
      <c r="G5" s="7"/>
      <c r="H5" s="7" t="s">
        <v>98</v>
      </c>
      <c r="I5" s="7" t="s">
        <v>95</v>
      </c>
      <c r="J5" s="7" t="s">
        <v>96</v>
      </c>
      <c r="K5" s="7" t="s">
        <v>97</v>
      </c>
    </row>
    <row r="6" spans="1:11" ht="11.25" customHeight="1">
      <c r="A6" s="26" t="s">
        <v>56</v>
      </c>
      <c r="B6" s="10">
        <v>20</v>
      </c>
      <c r="C6" s="1" t="s">
        <v>25</v>
      </c>
      <c r="D6" s="3" t="s">
        <v>35</v>
      </c>
      <c r="G6" s="38" t="s">
        <v>101</v>
      </c>
      <c r="H6" s="38" t="s">
        <v>99</v>
      </c>
      <c r="I6" s="37">
        <v>0.216</v>
      </c>
      <c r="J6" s="37">
        <v>0.182</v>
      </c>
      <c r="K6" s="37">
        <v>0.0784</v>
      </c>
    </row>
    <row r="7" spans="1:11" ht="11.25" customHeight="1">
      <c r="A7" s="26" t="s">
        <v>57</v>
      </c>
      <c r="B7" s="10">
        <v>20</v>
      </c>
      <c r="C7" s="1" t="s">
        <v>25</v>
      </c>
      <c r="D7" s="3" t="s">
        <v>36</v>
      </c>
      <c r="G7" s="7" t="s">
        <v>102</v>
      </c>
      <c r="H7" s="7" t="s">
        <v>100</v>
      </c>
      <c r="I7" s="58">
        <v>0.0356</v>
      </c>
      <c r="J7" s="58">
        <v>0.0299</v>
      </c>
      <c r="K7" s="58">
        <v>0.0392</v>
      </c>
    </row>
    <row r="8" spans="1:11" ht="11.25" customHeight="1">
      <c r="A8" s="1" t="s">
        <v>17</v>
      </c>
      <c r="B8" s="9">
        <v>1</v>
      </c>
      <c r="C8" s="1" t="s">
        <v>22</v>
      </c>
      <c r="D8" s="3" t="s">
        <v>87</v>
      </c>
      <c r="G8" s="38" t="s">
        <v>119</v>
      </c>
      <c r="H8" s="38" t="s">
        <v>99</v>
      </c>
      <c r="I8" s="37">
        <v>0.141</v>
      </c>
      <c r="J8" s="37">
        <v>0.118</v>
      </c>
      <c r="K8" s="37">
        <v>0.0585</v>
      </c>
    </row>
    <row r="9" spans="1:11" ht="11.25" customHeight="1">
      <c r="A9" s="1" t="s">
        <v>30</v>
      </c>
      <c r="B9" s="9">
        <v>1</v>
      </c>
      <c r="C9" s="1" t="s">
        <v>22</v>
      </c>
      <c r="D9" s="3" t="s">
        <v>88</v>
      </c>
      <c r="G9" s="7" t="s">
        <v>120</v>
      </c>
      <c r="H9" s="7" t="s">
        <v>100</v>
      </c>
      <c r="I9" s="58">
        <v>0.0234</v>
      </c>
      <c r="J9" s="58">
        <v>0.0196</v>
      </c>
      <c r="K9" s="58">
        <v>0.0292</v>
      </c>
    </row>
    <row r="10" spans="1:11" ht="11.25" customHeight="1">
      <c r="A10" s="1" t="s">
        <v>18</v>
      </c>
      <c r="B10" s="9">
        <v>1</v>
      </c>
      <c r="C10" s="1" t="s">
        <v>22</v>
      </c>
      <c r="D10" s="3" t="s">
        <v>89</v>
      </c>
      <c r="G10" s="38" t="s">
        <v>115</v>
      </c>
      <c r="H10" s="38" t="s">
        <v>99</v>
      </c>
      <c r="I10" s="37">
        <v>0.118</v>
      </c>
      <c r="J10" s="37">
        <v>0.099</v>
      </c>
      <c r="K10" s="37">
        <v>0.0484</v>
      </c>
    </row>
    <row r="11" spans="1:11" ht="11.25" customHeight="1">
      <c r="A11" s="1" t="s">
        <v>58</v>
      </c>
      <c r="B11" s="30">
        <v>0.216</v>
      </c>
      <c r="C11" s="1"/>
      <c r="D11" s="3" t="s">
        <v>106</v>
      </c>
      <c r="G11" s="7" t="s">
        <v>116</v>
      </c>
      <c r="H11" s="7" t="s">
        <v>100</v>
      </c>
      <c r="I11" s="58">
        <v>0.0196</v>
      </c>
      <c r="J11" s="58">
        <v>0.0165</v>
      </c>
      <c r="K11" s="58">
        <v>0.0242</v>
      </c>
    </row>
    <row r="12" spans="1:11" ht="11.25" customHeight="1">
      <c r="A12" s="1" t="s">
        <v>59</v>
      </c>
      <c r="B12" s="30">
        <v>0.182</v>
      </c>
      <c r="C12" s="1"/>
      <c r="D12" s="3" t="s">
        <v>107</v>
      </c>
      <c r="G12" s="38" t="s">
        <v>117</v>
      </c>
      <c r="H12" s="38" t="s">
        <v>104</v>
      </c>
      <c r="I12" s="37">
        <v>0.236</v>
      </c>
      <c r="J12" s="37">
        <v>0.202</v>
      </c>
      <c r="K12" s="37">
        <v>0.0483</v>
      </c>
    </row>
    <row r="13" spans="1:11" ht="11.25" customHeight="1">
      <c r="A13" s="1" t="s">
        <v>60</v>
      </c>
      <c r="B13" s="30">
        <v>0.784</v>
      </c>
      <c r="C13" s="1"/>
      <c r="D13" s="3" t="s">
        <v>108</v>
      </c>
      <c r="G13" s="7" t="s">
        <v>118</v>
      </c>
      <c r="H13" s="7" t="s">
        <v>105</v>
      </c>
      <c r="I13" s="58">
        <v>0.0393</v>
      </c>
      <c r="J13" s="58">
        <v>0.0337</v>
      </c>
      <c r="K13" s="58">
        <v>0.0241</v>
      </c>
    </row>
    <row r="14" spans="1:11" ht="11.25" customHeight="1">
      <c r="A14" s="1" t="s">
        <v>61</v>
      </c>
      <c r="B14" s="1">
        <f>B4*B10</f>
        <v>196.20000000000002</v>
      </c>
      <c r="C14" s="1" t="s">
        <v>26</v>
      </c>
      <c r="D14" s="3" t="s">
        <v>27</v>
      </c>
      <c r="G14" s="38" t="s">
        <v>112</v>
      </c>
      <c r="H14" s="38" t="s">
        <v>99</v>
      </c>
      <c r="I14" s="37">
        <v>0.0787</v>
      </c>
      <c r="J14" s="37">
        <v>0.0661</v>
      </c>
      <c r="K14" s="37">
        <v>0.0319</v>
      </c>
    </row>
    <row r="15" spans="1:11" ht="11.25" customHeight="1">
      <c r="A15" s="1" t="s">
        <v>62</v>
      </c>
      <c r="B15" s="1">
        <f>B4*B9</f>
        <v>196.20000000000002</v>
      </c>
      <c r="C15" s="1" t="s">
        <v>26</v>
      </c>
      <c r="D15" s="3" t="s">
        <v>28</v>
      </c>
      <c r="G15" s="7" t="s">
        <v>111</v>
      </c>
      <c r="H15" s="7" t="s">
        <v>100</v>
      </c>
      <c r="I15" s="58">
        <v>0.0131</v>
      </c>
      <c r="J15" s="58">
        <v>0.011</v>
      </c>
      <c r="K15" s="58">
        <v>0.016</v>
      </c>
    </row>
    <row r="16" spans="1:11" ht="11.25" customHeight="1">
      <c r="A16" s="1" t="s">
        <v>63</v>
      </c>
      <c r="B16" s="1">
        <f>B4*B8</f>
        <v>196.20000000000002</v>
      </c>
      <c r="C16" s="1" t="s">
        <v>26</v>
      </c>
      <c r="D16" s="3" t="s">
        <v>29</v>
      </c>
      <c r="G16" s="38" t="s">
        <v>113</v>
      </c>
      <c r="H16" s="38" t="s">
        <v>104</v>
      </c>
      <c r="I16" s="37">
        <v>0.157</v>
      </c>
      <c r="J16" s="37">
        <v>0.133</v>
      </c>
      <c r="K16" s="37">
        <v>0.0319</v>
      </c>
    </row>
    <row r="17" spans="1:11" ht="11.25" customHeight="1">
      <c r="A17" s="4"/>
      <c r="B17" s="4"/>
      <c r="C17" s="4"/>
      <c r="G17" s="7" t="s">
        <v>114</v>
      </c>
      <c r="H17" s="7" t="s">
        <v>105</v>
      </c>
      <c r="I17" s="58">
        <v>0.0262</v>
      </c>
      <c r="J17" s="58">
        <v>0.0222</v>
      </c>
      <c r="K17" s="58">
        <v>0.016</v>
      </c>
    </row>
    <row r="18" spans="1:11" ht="11.25" customHeight="1">
      <c r="A18" s="1" t="s">
        <v>64</v>
      </c>
      <c r="B18" s="8">
        <f>B4/B3+B11*B14+B12*B15+B13*B16</f>
        <v>428.1084</v>
      </c>
      <c r="C18" s="1" t="s">
        <v>23</v>
      </c>
      <c r="G18" s="38" t="s">
        <v>109</v>
      </c>
      <c r="H18" s="38" t="s">
        <v>99</v>
      </c>
      <c r="I18" s="37">
        <v>0.0675</v>
      </c>
      <c r="J18" s="37">
        <v>0.0569</v>
      </c>
      <c r="K18" s="37">
        <v>0.0275</v>
      </c>
    </row>
    <row r="19" spans="1:11" ht="11.25" customHeight="1">
      <c r="A19" s="1" t="s">
        <v>65</v>
      </c>
      <c r="B19" s="8">
        <f>B4/B3+B11*(B14+B5*B6*B10)+B12*(B15+B5*B6*B8)+B13*B16</f>
        <v>587.3084</v>
      </c>
      <c r="C19" s="1" t="s">
        <v>23</v>
      </c>
      <c r="G19" s="7" t="s">
        <v>110</v>
      </c>
      <c r="H19" s="7" t="s">
        <v>100</v>
      </c>
      <c r="I19" s="58">
        <v>0.0112</v>
      </c>
      <c r="J19" s="58">
        <v>0.00948</v>
      </c>
      <c r="K19" s="58">
        <v>0.0138</v>
      </c>
    </row>
    <row r="20" spans="1:8" ht="11.25" customHeight="1">
      <c r="A20" s="1" t="s">
        <v>66</v>
      </c>
      <c r="B20" s="8">
        <f>B4/B3+B11*(B14+B5*B7*B10)+B12*(B15+B5*B7*B8)+B13*B16</f>
        <v>587.3084</v>
      </c>
      <c r="C20" s="1" t="s">
        <v>23</v>
      </c>
      <c r="E20" s="5"/>
      <c r="F20" s="5"/>
      <c r="G20" s="24" t="s">
        <v>84</v>
      </c>
      <c r="H20" s="25"/>
    </row>
    <row r="21" spans="2:8" ht="11.25" customHeight="1">
      <c r="B21" s="13" t="s">
        <v>121</v>
      </c>
      <c r="G21" s="15" t="s">
        <v>122</v>
      </c>
      <c r="H21" s="15" t="s">
        <v>0</v>
      </c>
    </row>
    <row r="22" spans="1:8" ht="11.25" customHeight="1">
      <c r="A22" s="1" t="s">
        <v>19</v>
      </c>
      <c r="B22" s="11">
        <v>1.5</v>
      </c>
      <c r="C22" s="1" t="s">
        <v>22</v>
      </c>
      <c r="D22" s="3" t="s">
        <v>81</v>
      </c>
      <c r="G22" s="16">
        <v>1</v>
      </c>
      <c r="H22" s="16">
        <v>1</v>
      </c>
    </row>
    <row r="23" spans="1:8" ht="11.25" customHeight="1">
      <c r="A23" s="1" t="s">
        <v>20</v>
      </c>
      <c r="B23" s="11">
        <v>110</v>
      </c>
      <c r="C23" s="1" t="s">
        <v>22</v>
      </c>
      <c r="D23" s="3" t="s">
        <v>82</v>
      </c>
      <c r="G23" s="16">
        <v>2</v>
      </c>
      <c r="H23" s="16">
        <v>0.81</v>
      </c>
    </row>
    <row r="24" spans="1:11" ht="11.25" customHeight="1">
      <c r="A24" s="1" t="s">
        <v>21</v>
      </c>
      <c r="B24" s="11">
        <v>2</v>
      </c>
      <c r="C24" s="1" t="s">
        <v>22</v>
      </c>
      <c r="D24" s="3" t="s">
        <v>83</v>
      </c>
      <c r="G24" s="18" t="s">
        <v>85</v>
      </c>
      <c r="H24" s="19"/>
      <c r="I24" s="19"/>
      <c r="J24" s="54" t="s">
        <v>157</v>
      </c>
      <c r="K24" s="54"/>
    </row>
    <row r="25" spans="7:11" ht="11.25" customHeight="1">
      <c r="G25" s="68" t="s">
        <v>1</v>
      </c>
      <c r="H25" s="69"/>
      <c r="I25" s="22" t="s">
        <v>13</v>
      </c>
      <c r="J25" s="55" t="s">
        <v>152</v>
      </c>
      <c r="K25" s="55">
        <v>4100</v>
      </c>
    </row>
    <row r="26" spans="1:11" ht="11.25" customHeight="1">
      <c r="A26" s="1" t="s">
        <v>67</v>
      </c>
      <c r="B26" s="8">
        <f>((B19^3*B22+B18^3*B23+B20^3*B24)/(B22+B23+B24))^(1/3)</f>
        <v>434.9593218323717</v>
      </c>
      <c r="C26" s="1" t="s">
        <v>23</v>
      </c>
      <c r="G26" s="22" t="s">
        <v>2</v>
      </c>
      <c r="H26" s="22" t="s">
        <v>8</v>
      </c>
      <c r="I26" s="22" t="s">
        <v>9</v>
      </c>
      <c r="J26" s="55" t="s">
        <v>153</v>
      </c>
      <c r="K26" s="55">
        <v>7910</v>
      </c>
    </row>
    <row r="27" spans="1:11" ht="11.25" customHeight="1">
      <c r="A27" s="1" t="s">
        <v>68</v>
      </c>
      <c r="B27" s="14">
        <v>1</v>
      </c>
      <c r="C27" s="1"/>
      <c r="D27" s="3" t="s">
        <v>94</v>
      </c>
      <c r="G27" s="22" t="s">
        <v>3</v>
      </c>
      <c r="H27" s="22" t="s">
        <v>5</v>
      </c>
      <c r="I27" s="22" t="s">
        <v>10</v>
      </c>
      <c r="J27" s="55" t="s">
        <v>154</v>
      </c>
      <c r="K27" s="55">
        <v>11800</v>
      </c>
    </row>
    <row r="28" spans="1:11" ht="11.25" customHeight="1">
      <c r="A28" s="1" t="s">
        <v>69</v>
      </c>
      <c r="B28" s="17">
        <v>1</v>
      </c>
      <c r="C28" s="1"/>
      <c r="D28" s="3" t="s">
        <v>93</v>
      </c>
      <c r="G28" s="22" t="s">
        <v>4</v>
      </c>
      <c r="H28" s="22" t="s">
        <v>6</v>
      </c>
      <c r="I28" s="22" t="s">
        <v>11</v>
      </c>
      <c r="J28" s="55" t="s">
        <v>155</v>
      </c>
      <c r="K28" s="55">
        <v>27000</v>
      </c>
    </row>
    <row r="29" spans="1:11" ht="11.25" customHeight="1">
      <c r="A29" s="1" t="s">
        <v>32</v>
      </c>
      <c r="B29" s="56">
        <v>4100</v>
      </c>
      <c r="C29" s="1" t="s">
        <v>23</v>
      </c>
      <c r="D29" s="3" t="s">
        <v>128</v>
      </c>
      <c r="G29" s="22" t="s">
        <v>92</v>
      </c>
      <c r="H29" s="22" t="s">
        <v>7</v>
      </c>
      <c r="I29" s="22" t="s">
        <v>12</v>
      </c>
      <c r="J29" s="55" t="s">
        <v>156</v>
      </c>
      <c r="K29" s="55">
        <v>36800</v>
      </c>
    </row>
    <row r="30" ht="11.25" customHeight="1" thickBot="1"/>
    <row r="31" spans="1:12" ht="11.25" customHeight="1" thickBot="1">
      <c r="A31" s="27" t="s">
        <v>70</v>
      </c>
      <c r="B31" s="65">
        <f>(((B27/B28)*(B29/B26)))^3*50</f>
        <v>41877.00809329062</v>
      </c>
      <c r="C31" s="6" t="s">
        <v>33</v>
      </c>
      <c r="D31" s="63" t="s">
        <v>171</v>
      </c>
      <c r="L31" s="57"/>
    </row>
    <row r="32" spans="1:12" ht="12" thickBot="1">
      <c r="A32" s="39"/>
      <c r="B32" s="39"/>
      <c r="C32" s="39"/>
      <c r="D32" s="39"/>
      <c r="E32" s="39"/>
      <c r="F32" s="39"/>
      <c r="G32" s="64">
        <f>B14+B5*B6*B10</f>
        <v>596.2</v>
      </c>
      <c r="H32" s="64">
        <f>B15+B5*B6*B8</f>
        <v>596.2</v>
      </c>
      <c r="I32" s="64">
        <f>B14+B5*B7*B10</f>
        <v>596.2</v>
      </c>
      <c r="J32" s="64">
        <f>B15+B5*B7*B8</f>
        <v>596.2</v>
      </c>
      <c r="K32" s="39"/>
      <c r="L32" s="39"/>
    </row>
    <row r="33" spans="4:5" ht="12.75">
      <c r="D33" s="71" t="s">
        <v>55</v>
      </c>
      <c r="E33" s="71"/>
    </row>
    <row r="34" spans="1:11" ht="11.25" customHeight="1">
      <c r="A34" s="42" t="s">
        <v>14</v>
      </c>
      <c r="G34" s="43" t="s">
        <v>144</v>
      </c>
      <c r="H34" s="44"/>
      <c r="I34" s="44"/>
      <c r="J34" s="35" t="s">
        <v>161</v>
      </c>
      <c r="K34" s="36"/>
    </row>
    <row r="35" spans="1:11" ht="11.25" customHeight="1">
      <c r="A35" s="26" t="s">
        <v>31</v>
      </c>
      <c r="B35" s="1">
        <v>0.006</v>
      </c>
      <c r="C35" s="1"/>
      <c r="D35" s="3" t="s">
        <v>141</v>
      </c>
      <c r="G35" s="45" t="s">
        <v>39</v>
      </c>
      <c r="H35" s="45" t="s">
        <v>49</v>
      </c>
      <c r="I35" s="45" t="s">
        <v>48</v>
      </c>
      <c r="J35" s="38" t="s">
        <v>152</v>
      </c>
      <c r="K35" s="38" t="s">
        <v>162</v>
      </c>
    </row>
    <row r="36" spans="1:11" ht="11.25" customHeight="1">
      <c r="A36" s="1" t="s">
        <v>16</v>
      </c>
      <c r="B36" s="7">
        <f>B5*9.81</f>
        <v>196.20000000000002</v>
      </c>
      <c r="C36" s="1" t="s">
        <v>23</v>
      </c>
      <c r="D36" s="3" t="s">
        <v>145</v>
      </c>
      <c r="G36" s="45" t="s">
        <v>40</v>
      </c>
      <c r="H36" s="45">
        <v>2.3</v>
      </c>
      <c r="I36" s="45">
        <v>4.9</v>
      </c>
      <c r="J36" s="38" t="s">
        <v>153</v>
      </c>
      <c r="K36" s="38" t="s">
        <v>163</v>
      </c>
    </row>
    <row r="37" spans="1:11" ht="11.25" customHeight="1">
      <c r="A37" s="1" t="s">
        <v>37</v>
      </c>
      <c r="B37" s="9">
        <v>5</v>
      </c>
      <c r="C37" s="1" t="s">
        <v>23</v>
      </c>
      <c r="D37" s="3" t="s">
        <v>146</v>
      </c>
      <c r="G37" s="45" t="s">
        <v>41</v>
      </c>
      <c r="H37" s="45">
        <v>5.4</v>
      </c>
      <c r="I37" s="45">
        <v>9.8</v>
      </c>
      <c r="J37" s="38" t="s">
        <v>154</v>
      </c>
      <c r="K37" s="38" t="s">
        <v>164</v>
      </c>
    </row>
    <row r="38" spans="1:11" ht="11.25" customHeight="1">
      <c r="A38" s="1" t="s">
        <v>38</v>
      </c>
      <c r="B38" s="31">
        <v>2.3</v>
      </c>
      <c r="C38" s="1" t="s">
        <v>23</v>
      </c>
      <c r="D38" s="3" t="s">
        <v>143</v>
      </c>
      <c r="G38" s="45" t="s">
        <v>42</v>
      </c>
      <c r="H38" s="45">
        <v>4.4</v>
      </c>
      <c r="I38" s="45">
        <v>10.2</v>
      </c>
      <c r="J38" s="38" t="s">
        <v>155</v>
      </c>
      <c r="K38" s="38" t="s">
        <v>165</v>
      </c>
    </row>
    <row r="39" spans="1:11" ht="11.25" customHeight="1">
      <c r="A39" s="1" t="s">
        <v>15</v>
      </c>
      <c r="B39" s="7">
        <f>B3</f>
        <v>1</v>
      </c>
      <c r="C39" s="1"/>
      <c r="D39" s="3" t="s">
        <v>151</v>
      </c>
      <c r="G39" s="45" t="s">
        <v>43</v>
      </c>
      <c r="H39" s="45">
        <v>7.4</v>
      </c>
      <c r="I39" s="45">
        <v>13.3</v>
      </c>
      <c r="J39" s="38" t="s">
        <v>156</v>
      </c>
      <c r="K39" s="38">
        <v>20</v>
      </c>
    </row>
    <row r="40" spans="1:9" ht="11.25" customHeight="1">
      <c r="A40" s="1" t="s">
        <v>71</v>
      </c>
      <c r="B40" s="33">
        <v>0.07</v>
      </c>
      <c r="C40" s="1" t="s">
        <v>24</v>
      </c>
      <c r="D40" s="3" t="s">
        <v>142</v>
      </c>
      <c r="G40" s="45" t="s">
        <v>44</v>
      </c>
      <c r="H40" s="45">
        <v>9</v>
      </c>
      <c r="I40" s="45">
        <v>16</v>
      </c>
    </row>
    <row r="41" spans="1:11" ht="11.25" customHeight="1">
      <c r="A41" s="26" t="s">
        <v>56</v>
      </c>
      <c r="B41" s="7">
        <f>B6</f>
        <v>20</v>
      </c>
      <c r="C41" s="1" t="s">
        <v>25</v>
      </c>
      <c r="D41" s="3" t="s">
        <v>167</v>
      </c>
      <c r="G41" s="48" t="s">
        <v>127</v>
      </c>
      <c r="H41" s="49"/>
      <c r="I41" s="49"/>
      <c r="J41" s="49"/>
      <c r="K41" s="49"/>
    </row>
    <row r="42" spans="1:11" ht="11.25" customHeight="1">
      <c r="A42" s="26" t="s">
        <v>72</v>
      </c>
      <c r="B42" s="7">
        <f>B7</f>
        <v>20</v>
      </c>
      <c r="C42" s="1" t="s">
        <v>25</v>
      </c>
      <c r="D42" s="3" t="s">
        <v>168</v>
      </c>
      <c r="G42" s="47"/>
      <c r="H42" s="66" t="s">
        <v>123</v>
      </c>
      <c r="I42" s="67"/>
      <c r="J42" s="66" t="s">
        <v>124</v>
      </c>
      <c r="K42" s="67"/>
    </row>
    <row r="43" spans="1:11" ht="11.25" customHeight="1">
      <c r="A43" s="26" t="s">
        <v>50</v>
      </c>
      <c r="B43" s="34">
        <v>5</v>
      </c>
      <c r="C43" s="1" t="s">
        <v>22</v>
      </c>
      <c r="D43" s="3" t="s">
        <v>166</v>
      </c>
      <c r="G43" s="47" t="s">
        <v>39</v>
      </c>
      <c r="H43" s="47" t="s">
        <v>45</v>
      </c>
      <c r="I43" s="47" t="s">
        <v>46</v>
      </c>
      <c r="J43" s="47" t="s">
        <v>45</v>
      </c>
      <c r="K43" s="47" t="s">
        <v>46</v>
      </c>
    </row>
    <row r="44" spans="1:11" ht="11.25" customHeight="1">
      <c r="A44" s="1" t="s">
        <v>51</v>
      </c>
      <c r="B44" s="59">
        <v>630</v>
      </c>
      <c r="C44" s="1" t="s">
        <v>23</v>
      </c>
      <c r="D44" s="3" t="s">
        <v>169</v>
      </c>
      <c r="G44" s="47" t="s">
        <v>40</v>
      </c>
      <c r="H44" s="47">
        <v>0.07</v>
      </c>
      <c r="I44" s="47" t="s">
        <v>47</v>
      </c>
      <c r="J44" s="47">
        <v>0.11</v>
      </c>
      <c r="K44" s="47" t="s">
        <v>47</v>
      </c>
    </row>
    <row r="45" spans="1:11" ht="11.25" customHeight="1">
      <c r="A45" s="1" t="s">
        <v>52</v>
      </c>
      <c r="B45" s="32">
        <v>696</v>
      </c>
      <c r="C45" s="1" t="s">
        <v>23</v>
      </c>
      <c r="D45" s="3" t="s">
        <v>170</v>
      </c>
      <c r="G45" s="47" t="s">
        <v>41</v>
      </c>
      <c r="H45" s="47">
        <v>0.17</v>
      </c>
      <c r="I45" s="47" t="s">
        <v>47</v>
      </c>
      <c r="J45" s="47">
        <v>0.24</v>
      </c>
      <c r="K45" s="47" t="s">
        <v>47</v>
      </c>
    </row>
    <row r="46" spans="4:11" ht="11.25" customHeight="1">
      <c r="D46" s="3"/>
      <c r="G46" s="47" t="s">
        <v>42</v>
      </c>
      <c r="H46" s="47">
        <v>0.3</v>
      </c>
      <c r="I46" s="47">
        <v>0.15</v>
      </c>
      <c r="J46" s="47">
        <v>0.4</v>
      </c>
      <c r="K46" s="47">
        <v>0.2</v>
      </c>
    </row>
    <row r="47" spans="1:11" ht="11.25" customHeight="1">
      <c r="A47" s="1" t="s">
        <v>133</v>
      </c>
      <c r="B47" s="1">
        <f>B35*B36+B37+B38*B39</f>
        <v>8.4772</v>
      </c>
      <c r="C47" s="1" t="s">
        <v>23</v>
      </c>
      <c r="D47" s="3" t="s">
        <v>134</v>
      </c>
      <c r="G47" s="47" t="s">
        <v>43</v>
      </c>
      <c r="H47" s="47">
        <v>0.9</v>
      </c>
      <c r="I47" s="47">
        <v>0.5</v>
      </c>
      <c r="J47" s="47">
        <v>1.2</v>
      </c>
      <c r="K47" s="47">
        <v>0.7</v>
      </c>
    </row>
    <row r="48" spans="1:11" ht="11.25" customHeight="1">
      <c r="A48" s="1" t="s">
        <v>135</v>
      </c>
      <c r="B48" s="1">
        <f>B35*B36+B37+B38*B39+(B5+B40*B39)*B41</f>
        <v>409.87719999999996</v>
      </c>
      <c r="C48" s="1" t="s">
        <v>23</v>
      </c>
      <c r="D48" s="3" t="s">
        <v>137</v>
      </c>
      <c r="G48" s="47" t="s">
        <v>44</v>
      </c>
      <c r="H48" s="47">
        <v>1.7</v>
      </c>
      <c r="I48" s="47" t="s">
        <v>47</v>
      </c>
      <c r="J48" s="47">
        <v>2.3</v>
      </c>
      <c r="K48" s="47" t="s">
        <v>47</v>
      </c>
    </row>
    <row r="49" spans="1:9" ht="11.25" customHeight="1">
      <c r="A49" s="1" t="s">
        <v>136</v>
      </c>
      <c r="B49" s="1">
        <f>B35*B36+B37+B38*B39-(B5+B40*B39)*B42</f>
        <v>-392.9228</v>
      </c>
      <c r="C49" s="1" t="s">
        <v>23</v>
      </c>
      <c r="D49" s="3" t="s">
        <v>138</v>
      </c>
      <c r="G49" s="60" t="s">
        <v>158</v>
      </c>
      <c r="H49" s="61"/>
      <c r="I49" s="61"/>
    </row>
    <row r="50" spans="4:9" ht="11.25" customHeight="1">
      <c r="D50" s="3"/>
      <c r="G50" s="62"/>
      <c r="H50" s="41" t="s">
        <v>159</v>
      </c>
      <c r="I50" s="53" t="s">
        <v>160</v>
      </c>
    </row>
    <row r="51" spans="1:9" ht="11.25" customHeight="1">
      <c r="A51" s="1" t="s">
        <v>132</v>
      </c>
      <c r="B51" s="8">
        <f>(((ABS(B48)^3*B22+ABS(B47)^3*B23+ABS(B49)^3))/(B22+B23+B24))^(1/3)</f>
        <v>113.05736287644021</v>
      </c>
      <c r="C51" s="1" t="s">
        <v>23</v>
      </c>
      <c r="D51" s="3" t="s">
        <v>131</v>
      </c>
      <c r="G51" s="62" t="s">
        <v>152</v>
      </c>
      <c r="H51" s="41">
        <v>630</v>
      </c>
      <c r="I51" s="53">
        <v>696</v>
      </c>
    </row>
    <row r="52" spans="4:9" ht="11.25" customHeight="1" thickBot="1">
      <c r="D52" s="3"/>
      <c r="G52" s="62" t="s">
        <v>153</v>
      </c>
      <c r="H52" s="41">
        <v>2600</v>
      </c>
      <c r="I52" s="53">
        <v>1380</v>
      </c>
    </row>
    <row r="53" spans="1:9" ht="11.25" customHeight="1" thickBot="1">
      <c r="A53" s="27" t="s">
        <v>77</v>
      </c>
      <c r="B53" s="65">
        <f>((1/B28)*(B44/B51))^3*B43</f>
        <v>865.1573454470092</v>
      </c>
      <c r="C53" s="6" t="s">
        <v>53</v>
      </c>
      <c r="D53" s="3" t="s">
        <v>139</v>
      </c>
      <c r="G53" s="62" t="s">
        <v>154</v>
      </c>
      <c r="H53" s="41">
        <v>2110</v>
      </c>
      <c r="I53" s="53">
        <v>4400</v>
      </c>
    </row>
    <row r="54" spans="1:9" ht="11.25" customHeight="1" thickBot="1">
      <c r="A54" s="27" t="s">
        <v>78</v>
      </c>
      <c r="B54" s="65">
        <f>((1/B28)*(B45/B51))^3*B43</f>
        <v>1166.5441225602897</v>
      </c>
      <c r="C54" s="6" t="s">
        <v>53</v>
      </c>
      <c r="D54" s="3" t="s">
        <v>140</v>
      </c>
      <c r="G54" s="62" t="s">
        <v>155</v>
      </c>
      <c r="H54" s="41">
        <v>3360</v>
      </c>
      <c r="I54" s="53">
        <v>6770</v>
      </c>
    </row>
    <row r="55" spans="7:9" ht="11.25">
      <c r="G55" s="62" t="s">
        <v>156</v>
      </c>
      <c r="H55" s="41">
        <v>5400</v>
      </c>
      <c r="I55" s="53">
        <v>7740</v>
      </c>
    </row>
  </sheetData>
  <mergeCells count="5">
    <mergeCell ref="H42:I42"/>
    <mergeCell ref="J42:K42"/>
    <mergeCell ref="G25:H25"/>
    <mergeCell ref="D1:E1"/>
    <mergeCell ref="D33:E3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4"/>
  <sheetViews>
    <sheetView showGridLines="0" workbookViewId="0" topLeftCell="A1">
      <selection activeCell="G43" sqref="G43:K43"/>
    </sheetView>
  </sheetViews>
  <sheetFormatPr defaultColWidth="9.140625" defaultRowHeight="12.75"/>
  <cols>
    <col min="1" max="1" width="10.28125" style="2" customWidth="1"/>
    <col min="2" max="2" width="12.140625" style="2" customWidth="1"/>
    <col min="3" max="3" width="4.57421875" style="2" customWidth="1"/>
    <col min="4" max="4" width="15.7109375" style="2" customWidth="1"/>
    <col min="5" max="5" width="11.57421875" style="2" customWidth="1"/>
    <col min="6" max="6" width="5.7109375" style="2" customWidth="1"/>
    <col min="7" max="11" width="12.28125" style="2" customWidth="1"/>
    <col min="12" max="16384" width="9.140625" style="2" customWidth="1"/>
  </cols>
  <sheetData>
    <row r="1" spans="4:5" ht="12.75">
      <c r="D1" s="70" t="s">
        <v>54</v>
      </c>
      <c r="E1" s="70"/>
    </row>
    <row r="2" spans="1:7" ht="11.25" customHeight="1">
      <c r="A2" s="23" t="s">
        <v>14</v>
      </c>
      <c r="G2" s="13" t="s">
        <v>90</v>
      </c>
    </row>
    <row r="3" spans="1:7" ht="11.25" customHeight="1">
      <c r="A3" s="1" t="s">
        <v>15</v>
      </c>
      <c r="B3" s="32">
        <v>1</v>
      </c>
      <c r="C3" s="1"/>
      <c r="D3" s="3" t="s">
        <v>80</v>
      </c>
      <c r="G3" s="13" t="s">
        <v>91</v>
      </c>
    </row>
    <row r="4" spans="1:4" ht="11.25" customHeight="1">
      <c r="A4" s="1" t="s">
        <v>16</v>
      </c>
      <c r="B4" s="7">
        <f>B5*9.8</f>
        <v>147</v>
      </c>
      <c r="C4" s="1" t="s">
        <v>23</v>
      </c>
      <c r="D4" s="3" t="s">
        <v>34</v>
      </c>
    </row>
    <row r="5" spans="1:7" ht="11.25" customHeight="1">
      <c r="A5" s="1" t="s">
        <v>31</v>
      </c>
      <c r="B5" s="12">
        <v>15</v>
      </c>
      <c r="C5" s="1" t="s">
        <v>24</v>
      </c>
      <c r="D5" s="3" t="s">
        <v>86</v>
      </c>
      <c r="G5" s="3"/>
    </row>
    <row r="6" spans="1:4" ht="11.25" customHeight="1">
      <c r="A6" s="26" t="s">
        <v>56</v>
      </c>
      <c r="B6" s="10">
        <v>20</v>
      </c>
      <c r="C6" s="1" t="s">
        <v>25</v>
      </c>
      <c r="D6" s="3" t="s">
        <v>35</v>
      </c>
    </row>
    <row r="7" spans="1:4" ht="11.25" customHeight="1">
      <c r="A7" s="26" t="s">
        <v>57</v>
      </c>
      <c r="B7" s="10">
        <v>20</v>
      </c>
      <c r="C7" s="1" t="s">
        <v>25</v>
      </c>
      <c r="D7" s="3" t="s">
        <v>36</v>
      </c>
    </row>
    <row r="8" spans="1:4" ht="11.25" customHeight="1">
      <c r="A8" s="1" t="s">
        <v>17</v>
      </c>
      <c r="B8" s="9">
        <v>0</v>
      </c>
      <c r="C8" s="1" t="s">
        <v>22</v>
      </c>
      <c r="D8" s="3" t="s">
        <v>87</v>
      </c>
    </row>
    <row r="9" spans="1:4" ht="11.25" customHeight="1">
      <c r="A9" s="1" t="s">
        <v>30</v>
      </c>
      <c r="B9" s="9">
        <v>0</v>
      </c>
      <c r="C9" s="1" t="s">
        <v>22</v>
      </c>
      <c r="D9" s="3" t="s">
        <v>88</v>
      </c>
    </row>
    <row r="10" spans="1:11" ht="11.25" customHeight="1">
      <c r="A10" s="1" t="s">
        <v>18</v>
      </c>
      <c r="B10" s="9">
        <v>152.4</v>
      </c>
      <c r="C10" s="1" t="s">
        <v>22</v>
      </c>
      <c r="D10" s="3" t="s">
        <v>89</v>
      </c>
      <c r="G10" s="35" t="s">
        <v>103</v>
      </c>
      <c r="H10" s="36"/>
      <c r="I10" s="36"/>
      <c r="J10" s="36"/>
      <c r="K10" s="36"/>
    </row>
    <row r="11" spans="1:11" ht="11.25" customHeight="1">
      <c r="A11" s="1" t="s">
        <v>58</v>
      </c>
      <c r="B11" s="30">
        <v>0.141</v>
      </c>
      <c r="C11" s="1"/>
      <c r="D11" s="3" t="s">
        <v>106</v>
      </c>
      <c r="G11" s="38"/>
      <c r="H11" s="38" t="s">
        <v>98</v>
      </c>
      <c r="I11" s="38" t="s">
        <v>95</v>
      </c>
      <c r="J11" s="38" t="s">
        <v>96</v>
      </c>
      <c r="K11" s="38" t="s">
        <v>97</v>
      </c>
    </row>
    <row r="12" spans="1:11" ht="11.25" customHeight="1">
      <c r="A12" s="1" t="s">
        <v>59</v>
      </c>
      <c r="B12" s="30">
        <v>0.118</v>
      </c>
      <c r="C12" s="1"/>
      <c r="D12" s="3" t="s">
        <v>107</v>
      </c>
      <c r="G12" s="38" t="s">
        <v>99</v>
      </c>
      <c r="H12" s="38" t="s">
        <v>119</v>
      </c>
      <c r="I12" s="37">
        <v>0.141</v>
      </c>
      <c r="J12" s="37">
        <v>0.118</v>
      </c>
      <c r="K12" s="37">
        <v>0.0585</v>
      </c>
    </row>
    <row r="13" spans="1:11" ht="11.25" customHeight="1">
      <c r="A13" s="1" t="s">
        <v>60</v>
      </c>
      <c r="B13" s="30">
        <v>0.0585</v>
      </c>
      <c r="C13" s="1"/>
      <c r="D13" s="3" t="s">
        <v>108</v>
      </c>
      <c r="G13" s="38" t="s">
        <v>100</v>
      </c>
      <c r="H13" s="38" t="s">
        <v>120</v>
      </c>
      <c r="I13" s="37">
        <v>0.0234</v>
      </c>
      <c r="J13" s="37">
        <v>0.0196</v>
      </c>
      <c r="K13" s="37">
        <v>0.0292</v>
      </c>
    </row>
    <row r="14" spans="1:4" ht="11.25" customHeight="1">
      <c r="A14" s="1" t="s">
        <v>61</v>
      </c>
      <c r="B14" s="1">
        <f>B4*B10</f>
        <v>22402.8</v>
      </c>
      <c r="C14" s="1" t="s">
        <v>26</v>
      </c>
      <c r="D14" s="3" t="s">
        <v>27</v>
      </c>
    </row>
    <row r="15" spans="1:4" ht="11.25" customHeight="1">
      <c r="A15" s="1" t="s">
        <v>62</v>
      </c>
      <c r="B15" s="1">
        <f>B4*B9</f>
        <v>0</v>
      </c>
      <c r="C15" s="1" t="s">
        <v>26</v>
      </c>
      <c r="D15" s="3" t="s">
        <v>28</v>
      </c>
    </row>
    <row r="16" spans="1:4" ht="11.25" customHeight="1">
      <c r="A16" s="1" t="s">
        <v>63</v>
      </c>
      <c r="B16" s="1">
        <f>B4*B8</f>
        <v>0</v>
      </c>
      <c r="C16" s="1" t="s">
        <v>26</v>
      </c>
      <c r="D16" s="3" t="s">
        <v>29</v>
      </c>
    </row>
    <row r="17" spans="1:3" ht="11.25" customHeight="1">
      <c r="A17" s="4"/>
      <c r="B17" s="4"/>
      <c r="C17" s="4"/>
    </row>
    <row r="18" spans="1:3" ht="11.25" customHeight="1">
      <c r="A18" s="1" t="s">
        <v>64</v>
      </c>
      <c r="B18" s="8">
        <f>B4/B3+B11*B14+B12*B15+B13*B16</f>
        <v>3305.7947999999997</v>
      </c>
      <c r="C18" s="1" t="s">
        <v>23</v>
      </c>
    </row>
    <row r="19" spans="1:3" ht="11.25" customHeight="1">
      <c r="A19" s="1" t="s">
        <v>65</v>
      </c>
      <c r="B19" s="8">
        <f>B4/B3+B11*(B14+B5*B6*B10)+B12*(B15+B5*B6*B8)+B13*B16</f>
        <v>9752.3148</v>
      </c>
      <c r="C19" s="1" t="s">
        <v>23</v>
      </c>
    </row>
    <row r="20" spans="1:6" ht="11.25" customHeight="1">
      <c r="A20" s="1" t="s">
        <v>66</v>
      </c>
      <c r="B20" s="8">
        <f>B4/B3+B11*(B14+B5*B7*B10)+B12*(0+B5*B7*B8)+B13*B16</f>
        <v>9752.3148</v>
      </c>
      <c r="C20" s="1" t="s">
        <v>23</v>
      </c>
      <c r="E20" s="5"/>
      <c r="F20" s="5"/>
    </row>
    <row r="21" spans="2:8" ht="11.25" customHeight="1">
      <c r="B21" s="13" t="s">
        <v>121</v>
      </c>
      <c r="D21" s="3"/>
      <c r="G21" s="24" t="s">
        <v>84</v>
      </c>
      <c r="H21" s="25"/>
    </row>
    <row r="22" spans="1:8" ht="11.25" customHeight="1">
      <c r="A22" s="1" t="s">
        <v>19</v>
      </c>
      <c r="B22" s="11">
        <v>1.5</v>
      </c>
      <c r="C22" s="1" t="s">
        <v>22</v>
      </c>
      <c r="D22" s="3" t="s">
        <v>81</v>
      </c>
      <c r="G22" s="15" t="s">
        <v>122</v>
      </c>
      <c r="H22" s="15" t="s">
        <v>0</v>
      </c>
    </row>
    <row r="23" spans="1:8" ht="11.25" customHeight="1">
      <c r="A23" s="1" t="s">
        <v>20</v>
      </c>
      <c r="B23" s="11">
        <v>110</v>
      </c>
      <c r="C23" s="1" t="s">
        <v>22</v>
      </c>
      <c r="D23" s="3" t="s">
        <v>82</v>
      </c>
      <c r="G23" s="16">
        <v>1</v>
      </c>
      <c r="H23" s="16">
        <v>1</v>
      </c>
    </row>
    <row r="24" spans="1:8" ht="11.25" customHeight="1">
      <c r="A24" s="1" t="s">
        <v>21</v>
      </c>
      <c r="B24" s="11">
        <v>1.5</v>
      </c>
      <c r="C24" s="1" t="s">
        <v>22</v>
      </c>
      <c r="D24" s="3" t="s">
        <v>83</v>
      </c>
      <c r="G24" s="16">
        <v>2</v>
      </c>
      <c r="H24" s="16">
        <v>0.81</v>
      </c>
    </row>
    <row r="25" ht="11.25" customHeight="1"/>
    <row r="26" spans="1:9" ht="11.25" customHeight="1">
      <c r="A26" s="1" t="s">
        <v>67</v>
      </c>
      <c r="B26" s="8">
        <f>((B19^3*B22+B18^3*B23+B20^3*B24)/(B22+B23+B24))^(1/3)</f>
        <v>3910.337478787049</v>
      </c>
      <c r="C26" s="1" t="s">
        <v>23</v>
      </c>
      <c r="G26" s="18" t="s">
        <v>85</v>
      </c>
      <c r="H26" s="19"/>
      <c r="I26" s="19"/>
    </row>
    <row r="27" spans="1:9" ht="11.25" customHeight="1">
      <c r="A27" s="1" t="s">
        <v>68</v>
      </c>
      <c r="B27" s="14">
        <v>1</v>
      </c>
      <c r="C27" s="1"/>
      <c r="D27" s="3" t="s">
        <v>94</v>
      </c>
      <c r="G27" s="20" t="s">
        <v>1</v>
      </c>
      <c r="H27" s="21"/>
      <c r="I27" s="22" t="s">
        <v>13</v>
      </c>
    </row>
    <row r="28" spans="1:9" ht="11.25" customHeight="1">
      <c r="A28" s="1" t="s">
        <v>69</v>
      </c>
      <c r="B28" s="17">
        <v>1</v>
      </c>
      <c r="C28" s="1"/>
      <c r="D28" s="3" t="s">
        <v>93</v>
      </c>
      <c r="G28" s="22" t="s">
        <v>2</v>
      </c>
      <c r="H28" s="22" t="s">
        <v>8</v>
      </c>
      <c r="I28" s="22" t="s">
        <v>9</v>
      </c>
    </row>
    <row r="29" spans="1:9" ht="11.25" customHeight="1">
      <c r="A29" s="1" t="s">
        <v>32</v>
      </c>
      <c r="B29" s="1">
        <v>7910</v>
      </c>
      <c r="C29" s="1" t="s">
        <v>23</v>
      </c>
      <c r="D29" s="3" t="s">
        <v>128</v>
      </c>
      <c r="G29" s="22" t="s">
        <v>3</v>
      </c>
      <c r="H29" s="22" t="s">
        <v>5</v>
      </c>
      <c r="I29" s="22" t="s">
        <v>10</v>
      </c>
    </row>
    <row r="30" spans="7:9" ht="11.25" customHeight="1">
      <c r="G30" s="22" t="s">
        <v>4</v>
      </c>
      <c r="H30" s="22" t="s">
        <v>6</v>
      </c>
      <c r="I30" s="22" t="s">
        <v>11</v>
      </c>
    </row>
    <row r="31" spans="1:9" ht="11.25" customHeight="1">
      <c r="A31" s="27" t="s">
        <v>70</v>
      </c>
      <c r="B31" s="51">
        <f>(((B27/B28)*(B29/B26)))^3*50</f>
        <v>413.8631256623552</v>
      </c>
      <c r="C31" s="6" t="s">
        <v>33</v>
      </c>
      <c r="G31" s="22" t="s">
        <v>92</v>
      </c>
      <c r="H31" s="22" t="s">
        <v>7</v>
      </c>
      <c r="I31" s="22" t="s">
        <v>12</v>
      </c>
    </row>
    <row r="32" spans="1:11" ht="12" thickBot="1">
      <c r="A32" s="39"/>
      <c r="B32" s="39"/>
      <c r="C32" s="39"/>
      <c r="D32" s="39"/>
      <c r="E32" s="39"/>
      <c r="F32" s="39"/>
      <c r="G32" s="40"/>
      <c r="H32" s="40"/>
      <c r="I32" s="40"/>
      <c r="J32" s="39"/>
      <c r="K32" s="39"/>
    </row>
    <row r="33" spans="4:5" ht="12.75">
      <c r="D33" s="71" t="s">
        <v>55</v>
      </c>
      <c r="E33" s="71"/>
    </row>
    <row r="34" ht="11.25" customHeight="1">
      <c r="A34" s="42" t="s">
        <v>14</v>
      </c>
    </row>
    <row r="35" spans="1:4" ht="11.25" customHeight="1">
      <c r="A35" s="26" t="s">
        <v>31</v>
      </c>
      <c r="B35" s="1">
        <v>0.006</v>
      </c>
      <c r="C35" s="1"/>
      <c r="D35" s="3" t="s">
        <v>141</v>
      </c>
    </row>
    <row r="36" spans="1:9" ht="11.25" customHeight="1">
      <c r="A36" s="1" t="s">
        <v>16</v>
      </c>
      <c r="B36" s="7">
        <f>B5*9.8</f>
        <v>147</v>
      </c>
      <c r="C36" s="1" t="s">
        <v>23</v>
      </c>
      <c r="D36" s="3" t="s">
        <v>145</v>
      </c>
      <c r="G36" s="43" t="s">
        <v>144</v>
      </c>
      <c r="H36" s="44"/>
      <c r="I36" s="44"/>
    </row>
    <row r="37" spans="1:9" ht="11.25" customHeight="1">
      <c r="A37" s="1" t="s">
        <v>37</v>
      </c>
      <c r="B37" s="9">
        <v>0</v>
      </c>
      <c r="C37" s="1" t="s">
        <v>23</v>
      </c>
      <c r="D37" s="3" t="s">
        <v>146</v>
      </c>
      <c r="G37" s="45" t="s">
        <v>39</v>
      </c>
      <c r="H37" s="45" t="s">
        <v>49</v>
      </c>
      <c r="I37" s="45" t="s">
        <v>48</v>
      </c>
    </row>
    <row r="38" spans="1:9" ht="11.25" customHeight="1">
      <c r="A38" s="1" t="s">
        <v>38</v>
      </c>
      <c r="B38" s="31">
        <v>5.4</v>
      </c>
      <c r="C38" s="1" t="s">
        <v>23</v>
      </c>
      <c r="D38" s="3" t="s">
        <v>143</v>
      </c>
      <c r="G38" s="45" t="s">
        <v>41</v>
      </c>
      <c r="H38" s="45">
        <v>5.4</v>
      </c>
      <c r="I38" s="45">
        <v>9.8</v>
      </c>
    </row>
    <row r="39" spans="1:4" ht="11.25" customHeight="1">
      <c r="A39" s="1" t="s">
        <v>15</v>
      </c>
      <c r="B39" s="7">
        <f>B3</f>
        <v>1</v>
      </c>
      <c r="C39" s="1"/>
      <c r="D39" s="3" t="s">
        <v>151</v>
      </c>
    </row>
    <row r="40" spans="1:11" ht="11.25" customHeight="1">
      <c r="A40" s="1" t="s">
        <v>71</v>
      </c>
      <c r="B40" s="33">
        <v>0.17</v>
      </c>
      <c r="C40" s="1" t="s">
        <v>24</v>
      </c>
      <c r="D40" s="3" t="s">
        <v>142</v>
      </c>
      <c r="G40" s="48" t="s">
        <v>127</v>
      </c>
      <c r="H40" s="49"/>
      <c r="I40" s="49"/>
      <c r="J40" s="52"/>
      <c r="K40" s="52"/>
    </row>
    <row r="41" spans="1:11" ht="11.25" customHeight="1">
      <c r="A41" s="26" t="s">
        <v>56</v>
      </c>
      <c r="B41" s="7">
        <f>B6</f>
        <v>20</v>
      </c>
      <c r="C41" s="1" t="s">
        <v>25</v>
      </c>
      <c r="D41" s="3" t="s">
        <v>125</v>
      </c>
      <c r="G41" s="47"/>
      <c r="H41" s="66" t="s">
        <v>123</v>
      </c>
      <c r="I41" s="67"/>
      <c r="J41" s="66" t="s">
        <v>124</v>
      </c>
      <c r="K41" s="67"/>
    </row>
    <row r="42" spans="1:11" ht="11.25" customHeight="1">
      <c r="A42" s="26" t="s">
        <v>72</v>
      </c>
      <c r="B42" s="7">
        <f>B7</f>
        <v>20</v>
      </c>
      <c r="C42" s="1" t="s">
        <v>25</v>
      </c>
      <c r="D42" s="3" t="s">
        <v>126</v>
      </c>
      <c r="G42" s="47" t="s">
        <v>39</v>
      </c>
      <c r="H42" s="47" t="s">
        <v>45</v>
      </c>
      <c r="I42" s="47" t="s">
        <v>46</v>
      </c>
      <c r="J42" s="47" t="s">
        <v>45</v>
      </c>
      <c r="K42" s="47" t="s">
        <v>46</v>
      </c>
    </row>
    <row r="43" spans="1:11" ht="11.25" customHeight="1">
      <c r="A43" s="26" t="s">
        <v>50</v>
      </c>
      <c r="B43" s="34">
        <v>5</v>
      </c>
      <c r="C43" s="1" t="s">
        <v>22</v>
      </c>
      <c r="D43" s="3" t="s">
        <v>147</v>
      </c>
      <c r="G43" s="47" t="s">
        <v>41</v>
      </c>
      <c r="H43" s="47">
        <v>0.17</v>
      </c>
      <c r="I43" s="47" t="s">
        <v>47</v>
      </c>
      <c r="J43" s="47">
        <v>0.24</v>
      </c>
      <c r="K43" s="47" t="s">
        <v>47</v>
      </c>
    </row>
    <row r="44" spans="1:4" ht="11.25" customHeight="1">
      <c r="A44" s="1" t="s">
        <v>51</v>
      </c>
      <c r="B44" s="1">
        <v>2600</v>
      </c>
      <c r="C44" s="1" t="s">
        <v>23</v>
      </c>
      <c r="D44" s="3" t="s">
        <v>129</v>
      </c>
    </row>
    <row r="45" spans="1:11" ht="11.25" customHeight="1">
      <c r="A45" s="1" t="s">
        <v>52</v>
      </c>
      <c r="B45" s="1">
        <v>1380</v>
      </c>
      <c r="C45" s="1" t="s">
        <v>23</v>
      </c>
      <c r="D45" s="3" t="s">
        <v>130</v>
      </c>
      <c r="G45" s="46"/>
      <c r="H45" s="46"/>
      <c r="I45" s="46"/>
      <c r="J45" s="46"/>
      <c r="K45" s="46"/>
    </row>
    <row r="46" spans="4:11" ht="11.25" customHeight="1">
      <c r="D46" s="3"/>
      <c r="G46" s="46"/>
      <c r="H46" s="46"/>
      <c r="I46" s="46"/>
      <c r="J46" s="46"/>
      <c r="K46" s="46"/>
    </row>
    <row r="47" spans="1:11" ht="11.25" customHeight="1">
      <c r="A47" s="1" t="s">
        <v>73</v>
      </c>
      <c r="B47" s="1">
        <f>B35*B36+B37+B38*B39</f>
        <v>6.282</v>
      </c>
      <c r="C47" s="1" t="s">
        <v>23</v>
      </c>
      <c r="D47" s="3" t="s">
        <v>134</v>
      </c>
      <c r="G47" s="46"/>
      <c r="H47" s="46"/>
      <c r="I47" s="46"/>
      <c r="J47" s="46"/>
      <c r="K47" s="46"/>
    </row>
    <row r="48" spans="1:4" ht="11.25" customHeight="1">
      <c r="A48" s="1" t="s">
        <v>74</v>
      </c>
      <c r="B48" s="1">
        <f>B35*B36+B37+B38*B39+(B5+B40*B39)*B41</f>
        <v>309.68199999999996</v>
      </c>
      <c r="C48" s="1" t="s">
        <v>23</v>
      </c>
      <c r="D48" s="3" t="s">
        <v>137</v>
      </c>
    </row>
    <row r="49" spans="1:4" ht="11.25" customHeight="1">
      <c r="A49" s="1" t="s">
        <v>75</v>
      </c>
      <c r="B49" s="1">
        <f>B35*B36+B37+B38*B39-(B5+B40*B39)*B42</f>
        <v>-297.118</v>
      </c>
      <c r="C49" s="1" t="s">
        <v>23</v>
      </c>
      <c r="D49" s="3" t="s">
        <v>138</v>
      </c>
    </row>
    <row r="50" ht="11.25" customHeight="1">
      <c r="D50" s="3"/>
    </row>
    <row r="51" spans="1:4" ht="11.25" customHeight="1">
      <c r="A51" s="1" t="s">
        <v>76</v>
      </c>
      <c r="B51" s="8">
        <f>(((ABS(B48)^3*B22+ABS(B47)^3*B23+ABS(B49)^3))/(B22+B23+B24))^(1/3)</f>
        <v>85.5716552218047</v>
      </c>
      <c r="C51" s="1" t="s">
        <v>23</v>
      </c>
      <c r="D51" s="3" t="s">
        <v>131</v>
      </c>
    </row>
    <row r="52" ht="11.25" customHeight="1">
      <c r="D52" s="3"/>
    </row>
    <row r="53" spans="1:4" ht="11.25" customHeight="1">
      <c r="A53" s="50" t="s">
        <v>77</v>
      </c>
      <c r="B53" s="51">
        <f>((1/B28)*(B44/B51))^3*B43</f>
        <v>140249.15400073474</v>
      </c>
      <c r="C53" s="50" t="s">
        <v>53</v>
      </c>
      <c r="D53" s="3" t="s">
        <v>139</v>
      </c>
    </row>
    <row r="54" spans="1:4" ht="11.25" customHeight="1">
      <c r="A54" s="50" t="s">
        <v>78</v>
      </c>
      <c r="B54" s="51">
        <f>((1/B28)*(B45/B51))^3*B43</f>
        <v>20970.919131373397</v>
      </c>
      <c r="C54" s="50" t="s">
        <v>53</v>
      </c>
      <c r="D54" s="3" t="s">
        <v>140</v>
      </c>
    </row>
  </sheetData>
  <mergeCells count="4">
    <mergeCell ref="D1:E1"/>
    <mergeCell ref="D33:E33"/>
    <mergeCell ref="H41:I41"/>
    <mergeCell ref="J41:K4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4"/>
  <sheetViews>
    <sheetView showGridLines="0" tabSelected="1" workbookViewId="0" topLeftCell="A1">
      <selection activeCell="B6" sqref="B6"/>
    </sheetView>
  </sheetViews>
  <sheetFormatPr defaultColWidth="9.140625" defaultRowHeight="12.75"/>
  <cols>
    <col min="1" max="1" width="10.28125" style="2" customWidth="1"/>
    <col min="2" max="2" width="12.140625" style="2" customWidth="1"/>
    <col min="3" max="3" width="4.57421875" style="2" customWidth="1"/>
    <col min="4" max="4" width="15.7109375" style="2" customWidth="1"/>
    <col min="5" max="5" width="11.57421875" style="2" customWidth="1"/>
    <col min="6" max="6" width="5.7109375" style="2" customWidth="1"/>
    <col min="7" max="11" width="12.28125" style="2" customWidth="1"/>
    <col min="12" max="16384" width="9.140625" style="2" customWidth="1"/>
  </cols>
  <sheetData>
    <row r="1" spans="4:5" ht="12.75">
      <c r="D1" s="70" t="s">
        <v>54</v>
      </c>
      <c r="E1" s="70"/>
    </row>
    <row r="2" spans="1:7" ht="11.25" customHeight="1">
      <c r="A2" s="23" t="s">
        <v>14</v>
      </c>
      <c r="G2" s="13" t="s">
        <v>90</v>
      </c>
    </row>
    <row r="3" spans="1:7" ht="11.25" customHeight="1">
      <c r="A3" s="1" t="s">
        <v>15</v>
      </c>
      <c r="B3" s="32">
        <v>1</v>
      </c>
      <c r="C3" s="1"/>
      <c r="D3" s="3" t="s">
        <v>80</v>
      </c>
      <c r="G3" s="13" t="s">
        <v>91</v>
      </c>
    </row>
    <row r="4" spans="1:4" ht="11.25" customHeight="1">
      <c r="A4" s="1" t="s">
        <v>16</v>
      </c>
      <c r="B4" s="7">
        <v>13.6</v>
      </c>
      <c r="C4" s="1" t="s">
        <v>23</v>
      </c>
      <c r="D4" s="3" t="s">
        <v>34</v>
      </c>
    </row>
    <row r="5" spans="1:7" ht="11.25" customHeight="1">
      <c r="A5" s="1" t="s">
        <v>31</v>
      </c>
      <c r="B5" s="12">
        <v>13.6</v>
      </c>
      <c r="C5" s="1" t="s">
        <v>24</v>
      </c>
      <c r="D5" s="3" t="s">
        <v>86</v>
      </c>
      <c r="G5" s="3"/>
    </row>
    <row r="6" spans="1:4" ht="11.25" customHeight="1">
      <c r="A6" s="26" t="s">
        <v>56</v>
      </c>
      <c r="B6" s="10">
        <v>20</v>
      </c>
      <c r="C6" s="1" t="s">
        <v>25</v>
      </c>
      <c r="D6" s="3" t="s">
        <v>35</v>
      </c>
    </row>
    <row r="7" spans="1:4" ht="11.25" customHeight="1">
      <c r="A7" s="26" t="s">
        <v>57</v>
      </c>
      <c r="B7" s="10">
        <v>20</v>
      </c>
      <c r="C7" s="1" t="s">
        <v>25</v>
      </c>
      <c r="D7" s="3" t="s">
        <v>36</v>
      </c>
    </row>
    <row r="8" spans="1:4" ht="11.25" customHeight="1">
      <c r="A8" s="1" t="s">
        <v>17</v>
      </c>
      <c r="B8" s="9">
        <v>305</v>
      </c>
      <c r="C8" s="1" t="s">
        <v>22</v>
      </c>
      <c r="D8" s="3" t="s">
        <v>87</v>
      </c>
    </row>
    <row r="9" spans="1:4" ht="11.25" customHeight="1">
      <c r="A9" s="1" t="s">
        <v>30</v>
      </c>
      <c r="B9" s="9">
        <v>0</v>
      </c>
      <c r="C9" s="1" t="s">
        <v>22</v>
      </c>
      <c r="D9" s="3" t="s">
        <v>88</v>
      </c>
    </row>
    <row r="10" spans="1:11" ht="11.25" customHeight="1">
      <c r="A10" s="1" t="s">
        <v>18</v>
      </c>
      <c r="B10" s="9">
        <v>0</v>
      </c>
      <c r="C10" s="1" t="s">
        <v>22</v>
      </c>
      <c r="D10" s="3" t="s">
        <v>89</v>
      </c>
      <c r="G10" s="35" t="s">
        <v>103</v>
      </c>
      <c r="H10" s="36"/>
      <c r="I10" s="36"/>
      <c r="J10" s="36"/>
      <c r="K10" s="36"/>
    </row>
    <row r="11" spans="1:11" ht="11.25" customHeight="1">
      <c r="A11" s="1" t="s">
        <v>58</v>
      </c>
      <c r="B11" s="30">
        <v>0.0196</v>
      </c>
      <c r="C11" s="1"/>
      <c r="D11" s="3" t="s">
        <v>106</v>
      </c>
      <c r="G11" s="38"/>
      <c r="H11" s="38" t="s">
        <v>98</v>
      </c>
      <c r="I11" s="38" t="s">
        <v>95</v>
      </c>
      <c r="J11" s="38" t="s">
        <v>96</v>
      </c>
      <c r="K11" s="38" t="s">
        <v>97</v>
      </c>
    </row>
    <row r="12" spans="1:11" ht="11.25" customHeight="1">
      <c r="A12" s="1" t="s">
        <v>59</v>
      </c>
      <c r="B12" s="30">
        <v>0.0165</v>
      </c>
      <c r="C12" s="1"/>
      <c r="D12" s="3" t="s">
        <v>107</v>
      </c>
      <c r="G12" s="38" t="s">
        <v>99</v>
      </c>
      <c r="H12" s="38" t="s">
        <v>115</v>
      </c>
      <c r="I12" s="37">
        <v>0.118</v>
      </c>
      <c r="J12" s="37">
        <v>0.099</v>
      </c>
      <c r="K12" s="37">
        <v>0.0484</v>
      </c>
    </row>
    <row r="13" spans="1:11" ht="11.25" customHeight="1">
      <c r="A13" s="1" t="s">
        <v>60</v>
      </c>
      <c r="B13" s="30">
        <v>0.0242</v>
      </c>
      <c r="C13" s="1"/>
      <c r="D13" s="3" t="s">
        <v>108</v>
      </c>
      <c r="G13" s="38" t="s">
        <v>100</v>
      </c>
      <c r="H13" s="38" t="s">
        <v>116</v>
      </c>
      <c r="I13" s="37">
        <v>0.0196</v>
      </c>
      <c r="J13" s="37">
        <v>0.0165</v>
      </c>
      <c r="K13" s="37">
        <v>0.0242</v>
      </c>
    </row>
    <row r="14" spans="1:11" ht="11.25" customHeight="1">
      <c r="A14" s="1" t="s">
        <v>61</v>
      </c>
      <c r="B14" s="1">
        <f>B4*B10</f>
        <v>0</v>
      </c>
      <c r="C14" s="1" t="s">
        <v>26</v>
      </c>
      <c r="D14" s="3" t="s">
        <v>27</v>
      </c>
      <c r="G14" s="38" t="s">
        <v>104</v>
      </c>
      <c r="H14" s="38" t="s">
        <v>117</v>
      </c>
      <c r="I14" s="37">
        <v>0.236</v>
      </c>
      <c r="J14" s="37">
        <v>0.202</v>
      </c>
      <c r="K14" s="37">
        <v>0.0483</v>
      </c>
    </row>
    <row r="15" spans="1:11" ht="11.25" customHeight="1">
      <c r="A15" s="1" t="s">
        <v>62</v>
      </c>
      <c r="B15" s="1">
        <f>B4*B9</f>
        <v>0</v>
      </c>
      <c r="C15" s="1" t="s">
        <v>26</v>
      </c>
      <c r="D15" s="3" t="s">
        <v>28</v>
      </c>
      <c r="G15" s="38" t="s">
        <v>105</v>
      </c>
      <c r="H15" s="38" t="s">
        <v>118</v>
      </c>
      <c r="I15" s="37">
        <v>0.0393</v>
      </c>
      <c r="J15" s="37">
        <v>0.0337</v>
      </c>
      <c r="K15" s="37">
        <v>0.0241</v>
      </c>
    </row>
    <row r="16" spans="1:4" ht="11.25" customHeight="1">
      <c r="A16" s="1" t="s">
        <v>63</v>
      </c>
      <c r="B16" s="1">
        <f>B4*B8</f>
        <v>4148</v>
      </c>
      <c r="C16" s="1" t="s">
        <v>26</v>
      </c>
      <c r="D16" s="3" t="s">
        <v>29</v>
      </c>
    </row>
    <row r="17" spans="1:3" ht="11.25" customHeight="1">
      <c r="A17" s="4"/>
      <c r="B17" s="4"/>
      <c r="C17" s="4"/>
    </row>
    <row r="18" spans="1:3" ht="11.25" customHeight="1">
      <c r="A18" s="1" t="s">
        <v>64</v>
      </c>
      <c r="B18" s="8">
        <f>B4/B3+B11*B14+B12*B15+B13*B16</f>
        <v>113.98159999999999</v>
      </c>
      <c r="C18" s="1" t="s">
        <v>23</v>
      </c>
    </row>
    <row r="19" spans="1:3" ht="11.25" customHeight="1">
      <c r="A19" s="1" t="s">
        <v>65</v>
      </c>
      <c r="B19" s="8">
        <f>B4/B3+B11*(B14+B5*B6*B10)+B12*(B15+B5*B6*B8)+B13*B16</f>
        <v>1482.8216</v>
      </c>
      <c r="C19" s="1" t="s">
        <v>23</v>
      </c>
    </row>
    <row r="20" spans="1:6" ht="11.25" customHeight="1">
      <c r="A20" s="1" t="s">
        <v>66</v>
      </c>
      <c r="B20" s="8">
        <f>B4/B3+B11*(B14+B5*B7*B10)+B12*(0+B5*B7*B8)+B13*B16</f>
        <v>1482.8216</v>
      </c>
      <c r="C20" s="1" t="s">
        <v>23</v>
      </c>
      <c r="E20" s="5"/>
      <c r="F20" s="5"/>
    </row>
    <row r="21" spans="2:8" ht="11.25" customHeight="1">
      <c r="B21" s="13" t="s">
        <v>121</v>
      </c>
      <c r="D21" s="3"/>
      <c r="G21" s="24" t="s">
        <v>84</v>
      </c>
      <c r="H21" s="25"/>
    </row>
    <row r="22" spans="1:8" ht="11.25" customHeight="1">
      <c r="A22" s="1" t="s">
        <v>19</v>
      </c>
      <c r="B22" s="11">
        <v>1.5</v>
      </c>
      <c r="C22" s="1" t="s">
        <v>22</v>
      </c>
      <c r="D22" s="3" t="s">
        <v>81</v>
      </c>
      <c r="G22" s="15" t="s">
        <v>122</v>
      </c>
      <c r="H22" s="15" t="s">
        <v>0</v>
      </c>
    </row>
    <row r="23" spans="1:8" ht="11.25" customHeight="1">
      <c r="A23" s="1" t="s">
        <v>20</v>
      </c>
      <c r="B23" s="11">
        <v>110</v>
      </c>
      <c r="C23" s="1" t="s">
        <v>22</v>
      </c>
      <c r="D23" s="3" t="s">
        <v>82</v>
      </c>
      <c r="G23" s="16">
        <v>1</v>
      </c>
      <c r="H23" s="16">
        <v>1</v>
      </c>
    </row>
    <row r="24" spans="1:8" ht="11.25" customHeight="1">
      <c r="A24" s="1" t="s">
        <v>21</v>
      </c>
      <c r="B24" s="11">
        <v>1.5</v>
      </c>
      <c r="C24" s="1" t="s">
        <v>22</v>
      </c>
      <c r="D24" s="3" t="s">
        <v>83</v>
      </c>
      <c r="G24" s="16">
        <v>2</v>
      </c>
      <c r="H24" s="16">
        <v>0.81</v>
      </c>
    </row>
    <row r="25" ht="11.25" customHeight="1"/>
    <row r="26" spans="1:9" ht="11.25" customHeight="1">
      <c r="A26" s="1" t="s">
        <v>67</v>
      </c>
      <c r="B26" s="8">
        <f>((B19^3*B22+B18^3*B23+B20^3*B24)/(B22+B23+B24))^(1/3)</f>
        <v>444.79597261407656</v>
      </c>
      <c r="C26" s="1" t="s">
        <v>23</v>
      </c>
      <c r="G26" s="18" t="s">
        <v>85</v>
      </c>
      <c r="H26" s="19"/>
      <c r="I26" s="19"/>
    </row>
    <row r="27" spans="1:9" ht="11.25" customHeight="1">
      <c r="A27" s="1" t="s">
        <v>68</v>
      </c>
      <c r="B27" s="14">
        <v>1</v>
      </c>
      <c r="C27" s="1"/>
      <c r="D27" s="3" t="s">
        <v>94</v>
      </c>
      <c r="G27" s="20" t="s">
        <v>1</v>
      </c>
      <c r="H27" s="21"/>
      <c r="I27" s="22" t="s">
        <v>13</v>
      </c>
    </row>
    <row r="28" spans="1:9" ht="11.25" customHeight="1">
      <c r="A28" s="1" t="s">
        <v>69</v>
      </c>
      <c r="B28" s="17">
        <v>1</v>
      </c>
      <c r="C28" s="1"/>
      <c r="D28" s="3" t="s">
        <v>93</v>
      </c>
      <c r="G28" s="22" t="s">
        <v>2</v>
      </c>
      <c r="H28" s="22" t="s">
        <v>8</v>
      </c>
      <c r="I28" s="22" t="s">
        <v>9</v>
      </c>
    </row>
    <row r="29" spans="1:9" ht="11.25" customHeight="1">
      <c r="A29" s="1" t="s">
        <v>32</v>
      </c>
      <c r="B29" s="1">
        <v>11800</v>
      </c>
      <c r="C29" s="1" t="s">
        <v>23</v>
      </c>
      <c r="D29" s="3" t="s">
        <v>128</v>
      </c>
      <c r="G29" s="22" t="s">
        <v>3</v>
      </c>
      <c r="H29" s="22" t="s">
        <v>5</v>
      </c>
      <c r="I29" s="22" t="s">
        <v>10</v>
      </c>
    </row>
    <row r="30" spans="7:9" ht="11.25" customHeight="1">
      <c r="G30" s="22" t="s">
        <v>4</v>
      </c>
      <c r="H30" s="22" t="s">
        <v>6</v>
      </c>
      <c r="I30" s="22" t="s">
        <v>11</v>
      </c>
    </row>
    <row r="31" spans="1:9" ht="11.25" customHeight="1">
      <c r="A31" s="27" t="s">
        <v>70</v>
      </c>
      <c r="B31" s="51">
        <f>(((B27/B28)*(B29/B26)))^3*50</f>
        <v>933541.1955767522</v>
      </c>
      <c r="C31" s="6" t="s">
        <v>33</v>
      </c>
      <c r="G31" s="22" t="s">
        <v>92</v>
      </c>
      <c r="H31" s="22" t="s">
        <v>7</v>
      </c>
      <c r="I31" s="22" t="s">
        <v>12</v>
      </c>
    </row>
    <row r="32" spans="1:11" ht="12" thickBot="1">
      <c r="A32" s="39"/>
      <c r="B32" s="39"/>
      <c r="C32" s="39"/>
      <c r="D32" s="39"/>
      <c r="E32" s="39"/>
      <c r="F32" s="39"/>
      <c r="G32" s="40"/>
      <c r="H32" s="40"/>
      <c r="I32" s="40"/>
      <c r="J32" s="39"/>
      <c r="K32" s="39"/>
    </row>
    <row r="33" spans="4:5" ht="12.75">
      <c r="D33" s="71" t="s">
        <v>55</v>
      </c>
      <c r="E33" s="71"/>
    </row>
    <row r="34" ht="11.25" customHeight="1">
      <c r="A34" s="42" t="s">
        <v>14</v>
      </c>
    </row>
    <row r="35" spans="1:4" ht="11.25" customHeight="1">
      <c r="A35" s="26" t="s">
        <v>31</v>
      </c>
      <c r="B35" s="1">
        <v>0.006</v>
      </c>
      <c r="C35" s="1"/>
      <c r="D35" s="3" t="s">
        <v>141</v>
      </c>
    </row>
    <row r="36" spans="1:9" ht="11.25" customHeight="1">
      <c r="A36" s="1" t="s">
        <v>16</v>
      </c>
      <c r="B36" s="7">
        <f>B5*9.8</f>
        <v>133.28</v>
      </c>
      <c r="C36" s="1" t="s">
        <v>23</v>
      </c>
      <c r="D36" s="3" t="s">
        <v>145</v>
      </c>
      <c r="G36" s="43" t="s">
        <v>144</v>
      </c>
      <c r="H36" s="44"/>
      <c r="I36" s="44"/>
    </row>
    <row r="37" spans="1:9" ht="11.25" customHeight="1">
      <c r="A37" s="1" t="s">
        <v>37</v>
      </c>
      <c r="B37" s="9">
        <v>150</v>
      </c>
      <c r="C37" s="1" t="s">
        <v>23</v>
      </c>
      <c r="D37" s="3" t="s">
        <v>146</v>
      </c>
      <c r="G37" s="45" t="s">
        <v>39</v>
      </c>
      <c r="H37" s="45" t="s">
        <v>49</v>
      </c>
      <c r="I37" s="45" t="s">
        <v>48</v>
      </c>
    </row>
    <row r="38" spans="1:9" ht="11.25" customHeight="1">
      <c r="A38" s="1" t="s">
        <v>38</v>
      </c>
      <c r="B38" s="31">
        <v>4.4</v>
      </c>
      <c r="C38" s="1" t="s">
        <v>23</v>
      </c>
      <c r="D38" s="3" t="s">
        <v>143</v>
      </c>
      <c r="G38" s="45" t="s">
        <v>42</v>
      </c>
      <c r="H38" s="45">
        <v>4.4</v>
      </c>
      <c r="I38" s="45">
        <v>10.2</v>
      </c>
    </row>
    <row r="39" spans="1:9" ht="11.25" customHeight="1">
      <c r="A39" s="1" t="s">
        <v>15</v>
      </c>
      <c r="B39" s="7">
        <f>B3</f>
        <v>1</v>
      </c>
      <c r="C39" s="1"/>
      <c r="D39" s="3" t="s">
        <v>151</v>
      </c>
      <c r="G39" s="46"/>
      <c r="H39" s="46"/>
      <c r="I39" s="46"/>
    </row>
    <row r="40" spans="1:11" ht="11.25" customHeight="1">
      <c r="A40" s="1" t="s">
        <v>71</v>
      </c>
      <c r="B40" s="33">
        <v>0.3</v>
      </c>
      <c r="C40" s="1" t="s">
        <v>24</v>
      </c>
      <c r="D40" s="3" t="s">
        <v>142</v>
      </c>
      <c r="G40" s="48" t="s">
        <v>127</v>
      </c>
      <c r="H40" s="49"/>
      <c r="I40" s="49"/>
      <c r="J40" s="49"/>
      <c r="K40" s="49"/>
    </row>
    <row r="41" spans="1:11" ht="11.25" customHeight="1">
      <c r="A41" s="26" t="s">
        <v>56</v>
      </c>
      <c r="B41" s="7">
        <f>B6</f>
        <v>20</v>
      </c>
      <c r="C41" s="1" t="s">
        <v>25</v>
      </c>
      <c r="D41" s="3" t="s">
        <v>125</v>
      </c>
      <c r="G41" s="47"/>
      <c r="H41" s="66" t="s">
        <v>123</v>
      </c>
      <c r="I41" s="67"/>
      <c r="J41" s="66" t="s">
        <v>124</v>
      </c>
      <c r="K41" s="67"/>
    </row>
    <row r="42" spans="1:11" ht="11.25" customHeight="1">
      <c r="A42" s="26" t="s">
        <v>72</v>
      </c>
      <c r="B42" s="7">
        <f>B7</f>
        <v>20</v>
      </c>
      <c r="C42" s="1" t="s">
        <v>25</v>
      </c>
      <c r="D42" s="3" t="s">
        <v>126</v>
      </c>
      <c r="G42" s="47" t="s">
        <v>39</v>
      </c>
      <c r="H42" s="47" t="s">
        <v>45</v>
      </c>
      <c r="I42" s="47" t="s">
        <v>46</v>
      </c>
      <c r="J42" s="47" t="s">
        <v>45</v>
      </c>
      <c r="K42" s="47" t="s">
        <v>46</v>
      </c>
    </row>
    <row r="43" spans="1:11" ht="11.25" customHeight="1">
      <c r="A43" s="26" t="s">
        <v>50</v>
      </c>
      <c r="B43" s="34">
        <v>5</v>
      </c>
      <c r="C43" s="1" t="s">
        <v>22</v>
      </c>
      <c r="D43" s="3" t="s">
        <v>148</v>
      </c>
      <c r="G43" s="47" t="s">
        <v>42</v>
      </c>
      <c r="H43" s="47">
        <v>0.3</v>
      </c>
      <c r="I43" s="47">
        <v>0.15</v>
      </c>
      <c r="J43" s="47">
        <v>0.4</v>
      </c>
      <c r="K43" s="47">
        <v>0.2</v>
      </c>
    </row>
    <row r="44" spans="1:11" ht="11.25" customHeight="1">
      <c r="A44" s="1" t="s">
        <v>51</v>
      </c>
      <c r="B44" s="1">
        <v>2110</v>
      </c>
      <c r="C44" s="1" t="s">
        <v>23</v>
      </c>
      <c r="D44" s="3" t="s">
        <v>129</v>
      </c>
      <c r="G44" s="46"/>
      <c r="H44" s="46"/>
      <c r="I44" s="46"/>
      <c r="J44" s="46"/>
      <c r="K44" s="46"/>
    </row>
    <row r="45" spans="1:4" ht="11.25" customHeight="1">
      <c r="A45" s="1" t="s">
        <v>52</v>
      </c>
      <c r="B45" s="1">
        <v>4400</v>
      </c>
      <c r="C45" s="1" t="s">
        <v>23</v>
      </c>
      <c r="D45" s="3" t="s">
        <v>130</v>
      </c>
    </row>
    <row r="46" spans="4:11" ht="11.25" customHeight="1">
      <c r="D46" s="3"/>
      <c r="G46" s="46"/>
      <c r="H46" s="46"/>
      <c r="I46" s="46"/>
      <c r="J46" s="46"/>
      <c r="K46" s="46"/>
    </row>
    <row r="47" spans="1:11" ht="11.25" customHeight="1">
      <c r="A47" s="1" t="s">
        <v>73</v>
      </c>
      <c r="B47" s="1">
        <f>B35*B36+B37+B38*B39</f>
        <v>155.19968</v>
      </c>
      <c r="C47" s="1" t="s">
        <v>23</v>
      </c>
      <c r="D47" s="3" t="s">
        <v>134</v>
      </c>
      <c r="G47" s="46"/>
      <c r="H47" s="46"/>
      <c r="I47" s="46"/>
      <c r="J47" s="46"/>
      <c r="K47" s="46"/>
    </row>
    <row r="48" spans="1:4" ht="11.25" customHeight="1">
      <c r="A48" s="1" t="s">
        <v>74</v>
      </c>
      <c r="B48" s="1">
        <f>B35*B36+B37+B38*B39+(B5+B40*B39)*B41</f>
        <v>433.19968</v>
      </c>
      <c r="C48" s="1" t="s">
        <v>23</v>
      </c>
      <c r="D48" s="3" t="s">
        <v>137</v>
      </c>
    </row>
    <row r="49" spans="1:4" ht="11.25" customHeight="1">
      <c r="A49" s="1" t="s">
        <v>75</v>
      </c>
      <c r="B49" s="1">
        <f>B35*B36+B37+B38*B39-(B5+B40*B39)*B42</f>
        <v>-122.80032</v>
      </c>
      <c r="C49" s="1" t="s">
        <v>23</v>
      </c>
      <c r="D49" s="3" t="s">
        <v>138</v>
      </c>
    </row>
    <row r="50" ht="11.25" customHeight="1">
      <c r="D50" s="3"/>
    </row>
    <row r="51" spans="1:4" ht="11.25" customHeight="1">
      <c r="A51" s="1" t="s">
        <v>76</v>
      </c>
      <c r="B51" s="8">
        <f>(((ABS(B48)^3*B22+ABS(B47)^3*B23+ABS(B49)^3))/(B22+B23+B24))^(1/3)</f>
        <v>167.91649843899873</v>
      </c>
      <c r="C51" s="1" t="s">
        <v>23</v>
      </c>
      <c r="D51" s="3" t="s">
        <v>131</v>
      </c>
    </row>
    <row r="52" ht="11.25" customHeight="1">
      <c r="D52" s="3"/>
    </row>
    <row r="53" spans="1:4" ht="11.25" customHeight="1">
      <c r="A53" s="50" t="s">
        <v>77</v>
      </c>
      <c r="B53" s="51">
        <f>((1/B28)*(B44/B51))^3*B43</f>
        <v>9920.584536803912</v>
      </c>
      <c r="C53" s="50" t="s">
        <v>53</v>
      </c>
      <c r="D53" s="3" t="s">
        <v>139</v>
      </c>
    </row>
    <row r="54" spans="1:4" ht="11.25" customHeight="1">
      <c r="A54" s="50" t="s">
        <v>78</v>
      </c>
      <c r="B54" s="51">
        <f>((1/B28)*(B45/B51))^3*B43</f>
        <v>89959.68494798442</v>
      </c>
      <c r="C54" s="50" t="s">
        <v>53</v>
      </c>
      <c r="D54" s="3" t="s">
        <v>140</v>
      </c>
    </row>
  </sheetData>
  <mergeCells count="4">
    <mergeCell ref="D1:E1"/>
    <mergeCell ref="D33:E33"/>
    <mergeCell ref="H41:I41"/>
    <mergeCell ref="J41:K4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showGridLines="0" workbookViewId="0" topLeftCell="A1">
      <selection activeCell="G43" sqref="G43:K43"/>
    </sheetView>
  </sheetViews>
  <sheetFormatPr defaultColWidth="9.140625" defaultRowHeight="12.75"/>
  <cols>
    <col min="1" max="1" width="10.28125" style="2" customWidth="1"/>
    <col min="2" max="2" width="12.140625" style="2" customWidth="1"/>
    <col min="3" max="3" width="4.57421875" style="2" customWidth="1"/>
    <col min="4" max="4" width="15.7109375" style="2" customWidth="1"/>
    <col min="5" max="5" width="11.57421875" style="2" customWidth="1"/>
    <col min="6" max="6" width="5.7109375" style="2" customWidth="1"/>
    <col min="7" max="11" width="12.28125" style="2" customWidth="1"/>
    <col min="12" max="16384" width="9.140625" style="2" customWidth="1"/>
  </cols>
  <sheetData>
    <row r="1" spans="4:5" ht="12.75">
      <c r="D1" s="70" t="s">
        <v>54</v>
      </c>
      <c r="E1" s="70"/>
    </row>
    <row r="2" spans="1:7" ht="11.25" customHeight="1">
      <c r="A2" s="23" t="s">
        <v>14</v>
      </c>
      <c r="G2" s="13" t="s">
        <v>90</v>
      </c>
    </row>
    <row r="3" spans="1:7" ht="11.25" customHeight="1">
      <c r="A3" s="1" t="s">
        <v>15</v>
      </c>
      <c r="B3" s="32">
        <v>1</v>
      </c>
      <c r="C3" s="1"/>
      <c r="D3" s="3" t="s">
        <v>80</v>
      </c>
      <c r="G3" s="13" t="s">
        <v>91</v>
      </c>
    </row>
    <row r="4" spans="1:4" ht="11.25" customHeight="1">
      <c r="A4" s="1" t="s">
        <v>16</v>
      </c>
      <c r="B4" s="7">
        <f>B5*9.8</f>
        <v>147</v>
      </c>
      <c r="C4" s="1" t="s">
        <v>23</v>
      </c>
      <c r="D4" s="3" t="s">
        <v>34</v>
      </c>
    </row>
    <row r="5" spans="1:7" ht="11.25" customHeight="1">
      <c r="A5" s="1" t="s">
        <v>31</v>
      </c>
      <c r="B5" s="12">
        <v>15</v>
      </c>
      <c r="C5" s="1" t="s">
        <v>24</v>
      </c>
      <c r="D5" s="3" t="s">
        <v>86</v>
      </c>
      <c r="G5" s="3"/>
    </row>
    <row r="6" spans="1:4" ht="11.25" customHeight="1">
      <c r="A6" s="26" t="s">
        <v>56</v>
      </c>
      <c r="B6" s="10">
        <v>20</v>
      </c>
      <c r="C6" s="1" t="s">
        <v>25</v>
      </c>
      <c r="D6" s="3" t="s">
        <v>35</v>
      </c>
    </row>
    <row r="7" spans="1:4" ht="11.25" customHeight="1">
      <c r="A7" s="26" t="s">
        <v>57</v>
      </c>
      <c r="B7" s="10">
        <v>20</v>
      </c>
      <c r="C7" s="1" t="s">
        <v>25</v>
      </c>
      <c r="D7" s="3" t="s">
        <v>36</v>
      </c>
    </row>
    <row r="8" spans="1:4" ht="11.25" customHeight="1">
      <c r="A8" s="1" t="s">
        <v>17</v>
      </c>
      <c r="B8" s="9">
        <v>2</v>
      </c>
      <c r="C8" s="1" t="s">
        <v>22</v>
      </c>
      <c r="D8" s="3" t="s">
        <v>87</v>
      </c>
    </row>
    <row r="9" spans="1:4" ht="11.25" customHeight="1">
      <c r="A9" s="1" t="s">
        <v>30</v>
      </c>
      <c r="B9" s="9">
        <v>25</v>
      </c>
      <c r="C9" s="1" t="s">
        <v>22</v>
      </c>
      <c r="D9" s="3" t="s">
        <v>88</v>
      </c>
    </row>
    <row r="10" spans="1:11" ht="11.25" customHeight="1">
      <c r="A10" s="1" t="s">
        <v>18</v>
      </c>
      <c r="B10" s="9">
        <v>5</v>
      </c>
      <c r="C10" s="1" t="s">
        <v>22</v>
      </c>
      <c r="D10" s="3" t="s">
        <v>89</v>
      </c>
      <c r="G10" s="35" t="s">
        <v>103</v>
      </c>
      <c r="H10" s="36"/>
      <c r="I10" s="36"/>
      <c r="J10" s="36"/>
      <c r="K10" s="36"/>
    </row>
    <row r="11" spans="1:11" ht="11.25" customHeight="1">
      <c r="A11" s="1" t="s">
        <v>58</v>
      </c>
      <c r="B11" s="30">
        <v>0.0787</v>
      </c>
      <c r="C11" s="1"/>
      <c r="D11" s="3" t="s">
        <v>106</v>
      </c>
      <c r="G11" s="38"/>
      <c r="H11" s="38" t="s">
        <v>98</v>
      </c>
      <c r="I11" s="38" t="s">
        <v>95</v>
      </c>
      <c r="J11" s="38" t="s">
        <v>96</v>
      </c>
      <c r="K11" s="38" t="s">
        <v>97</v>
      </c>
    </row>
    <row r="12" spans="1:11" ht="11.25" customHeight="1">
      <c r="A12" s="1" t="s">
        <v>59</v>
      </c>
      <c r="B12" s="30">
        <v>0.0661</v>
      </c>
      <c r="C12" s="1"/>
      <c r="D12" s="3" t="s">
        <v>107</v>
      </c>
      <c r="G12" s="38" t="s">
        <v>99</v>
      </c>
      <c r="H12" s="38" t="s">
        <v>112</v>
      </c>
      <c r="I12" s="37">
        <v>0.0787</v>
      </c>
      <c r="J12" s="37">
        <v>0.0661</v>
      </c>
      <c r="K12" s="37">
        <v>0.0319</v>
      </c>
    </row>
    <row r="13" spans="1:11" ht="11.25" customHeight="1">
      <c r="A13" s="1" t="s">
        <v>60</v>
      </c>
      <c r="B13" s="30">
        <v>0.0319</v>
      </c>
      <c r="C13" s="1"/>
      <c r="D13" s="3" t="s">
        <v>108</v>
      </c>
      <c r="G13" s="38" t="s">
        <v>100</v>
      </c>
      <c r="H13" s="38" t="s">
        <v>111</v>
      </c>
      <c r="I13" s="37">
        <v>0.0131</v>
      </c>
      <c r="J13" s="37">
        <v>0.011</v>
      </c>
      <c r="K13" s="37">
        <v>0.016</v>
      </c>
    </row>
    <row r="14" spans="1:11" ht="11.25" customHeight="1">
      <c r="A14" s="1" t="s">
        <v>61</v>
      </c>
      <c r="B14" s="1">
        <f>B4*B10</f>
        <v>735</v>
      </c>
      <c r="C14" s="1" t="s">
        <v>26</v>
      </c>
      <c r="D14" s="3" t="s">
        <v>27</v>
      </c>
      <c r="G14" s="38" t="s">
        <v>104</v>
      </c>
      <c r="H14" s="38" t="s">
        <v>113</v>
      </c>
      <c r="I14" s="37">
        <v>0.157</v>
      </c>
      <c r="J14" s="37">
        <v>0.133</v>
      </c>
      <c r="K14" s="37">
        <v>0.0319</v>
      </c>
    </row>
    <row r="15" spans="1:11" ht="11.25" customHeight="1">
      <c r="A15" s="1" t="s">
        <v>62</v>
      </c>
      <c r="B15" s="1">
        <f>B4*B9</f>
        <v>3675</v>
      </c>
      <c r="C15" s="1" t="s">
        <v>26</v>
      </c>
      <c r="D15" s="3" t="s">
        <v>28</v>
      </c>
      <c r="G15" s="38" t="s">
        <v>105</v>
      </c>
      <c r="H15" s="38" t="s">
        <v>114</v>
      </c>
      <c r="I15" s="37">
        <v>0.0262</v>
      </c>
      <c r="J15" s="37">
        <v>0.0222</v>
      </c>
      <c r="K15" s="37">
        <v>0.016</v>
      </c>
    </row>
    <row r="16" spans="1:4" ht="11.25" customHeight="1">
      <c r="A16" s="1" t="s">
        <v>63</v>
      </c>
      <c r="B16" s="1">
        <f>B4*B8</f>
        <v>294</v>
      </c>
      <c r="C16" s="1" t="s">
        <v>26</v>
      </c>
      <c r="D16" s="3" t="s">
        <v>29</v>
      </c>
    </row>
    <row r="17" spans="1:3" ht="11.25" customHeight="1">
      <c r="A17" s="4"/>
      <c r="B17" s="4"/>
      <c r="C17" s="4"/>
    </row>
    <row r="18" spans="1:3" ht="11.25" customHeight="1">
      <c r="A18" s="1" t="s">
        <v>64</v>
      </c>
      <c r="B18" s="8">
        <f>B4/B3+B11*B14+B12*B15+B13*B16</f>
        <v>457.14060000000006</v>
      </c>
      <c r="C18" s="1" t="s">
        <v>23</v>
      </c>
    </row>
    <row r="19" spans="1:3" ht="11.25" customHeight="1">
      <c r="A19" s="1" t="s">
        <v>65</v>
      </c>
      <c r="B19" s="8">
        <f>B4/B3+B11*(B14+B5*B6*B10)+B12*(B15+B5*B6*B8)+B13*B16</f>
        <v>614.8506</v>
      </c>
      <c r="C19" s="1" t="s">
        <v>23</v>
      </c>
    </row>
    <row r="20" spans="1:6" ht="11.25" customHeight="1">
      <c r="A20" s="1" t="s">
        <v>66</v>
      </c>
      <c r="B20" s="8">
        <f>B4/B3+B11*(B14+B5*B7*B10)+B12*(0+B5*B7*B8)+B13*B16</f>
        <v>371.9331</v>
      </c>
      <c r="C20" s="1" t="s">
        <v>23</v>
      </c>
      <c r="E20" s="5"/>
      <c r="F20" s="5"/>
    </row>
    <row r="21" spans="2:8" ht="11.25" customHeight="1">
      <c r="B21" s="13" t="s">
        <v>121</v>
      </c>
      <c r="D21" s="3"/>
      <c r="G21" s="24" t="s">
        <v>84</v>
      </c>
      <c r="H21" s="25"/>
    </row>
    <row r="22" spans="1:8" ht="11.25" customHeight="1">
      <c r="A22" s="1" t="s">
        <v>19</v>
      </c>
      <c r="B22" s="11">
        <v>1.5</v>
      </c>
      <c r="C22" s="1" t="s">
        <v>22</v>
      </c>
      <c r="D22" s="3" t="s">
        <v>81</v>
      </c>
      <c r="G22" s="15" t="s">
        <v>122</v>
      </c>
      <c r="H22" s="15" t="s">
        <v>0</v>
      </c>
    </row>
    <row r="23" spans="1:8" ht="11.25" customHeight="1">
      <c r="A23" s="1" t="s">
        <v>20</v>
      </c>
      <c r="B23" s="11">
        <v>110</v>
      </c>
      <c r="C23" s="1" t="s">
        <v>22</v>
      </c>
      <c r="D23" s="3" t="s">
        <v>82</v>
      </c>
      <c r="G23" s="16">
        <v>1</v>
      </c>
      <c r="H23" s="16">
        <v>1</v>
      </c>
    </row>
    <row r="24" spans="1:8" ht="11.25" customHeight="1">
      <c r="A24" s="1" t="s">
        <v>21</v>
      </c>
      <c r="B24" s="11">
        <v>1.5</v>
      </c>
      <c r="C24" s="1" t="s">
        <v>22</v>
      </c>
      <c r="D24" s="3" t="s">
        <v>83</v>
      </c>
      <c r="G24" s="16">
        <v>2</v>
      </c>
      <c r="H24" s="16">
        <v>0.81</v>
      </c>
    </row>
    <row r="25" ht="11.25" customHeight="1"/>
    <row r="26" spans="1:9" ht="11.25" customHeight="1">
      <c r="A26" s="1" t="s">
        <v>67</v>
      </c>
      <c r="B26" s="8">
        <f>((B19^3*B22+B18^3*B23+B20^3*B24)/(B22+B23+B24))^(1/3)</f>
        <v>459.0976526918818</v>
      </c>
      <c r="C26" s="1" t="s">
        <v>23</v>
      </c>
      <c r="G26" s="18" t="s">
        <v>85</v>
      </c>
      <c r="H26" s="19"/>
      <c r="I26" s="19"/>
    </row>
    <row r="27" spans="1:9" ht="11.25" customHeight="1">
      <c r="A27" s="1" t="s">
        <v>68</v>
      </c>
      <c r="B27" s="14">
        <v>1</v>
      </c>
      <c r="C27" s="1"/>
      <c r="D27" s="3" t="s">
        <v>94</v>
      </c>
      <c r="G27" s="20" t="s">
        <v>1</v>
      </c>
      <c r="H27" s="21"/>
      <c r="I27" s="22" t="s">
        <v>13</v>
      </c>
    </row>
    <row r="28" spans="1:9" ht="11.25" customHeight="1">
      <c r="A28" s="1" t="s">
        <v>69</v>
      </c>
      <c r="B28" s="17">
        <v>1</v>
      </c>
      <c r="C28" s="1"/>
      <c r="D28" s="3" t="s">
        <v>93</v>
      </c>
      <c r="G28" s="22" t="s">
        <v>2</v>
      </c>
      <c r="H28" s="22" t="s">
        <v>8</v>
      </c>
      <c r="I28" s="22" t="s">
        <v>9</v>
      </c>
    </row>
    <row r="29" spans="1:9" ht="11.25" customHeight="1">
      <c r="A29" s="1" t="s">
        <v>32</v>
      </c>
      <c r="B29" s="1">
        <v>27000</v>
      </c>
      <c r="C29" s="1" t="s">
        <v>23</v>
      </c>
      <c r="D29" s="3" t="s">
        <v>128</v>
      </c>
      <c r="G29" s="22" t="s">
        <v>3</v>
      </c>
      <c r="H29" s="22" t="s">
        <v>5</v>
      </c>
      <c r="I29" s="22" t="s">
        <v>10</v>
      </c>
    </row>
    <row r="30" spans="7:9" ht="11.25" customHeight="1">
      <c r="G30" s="22" t="s">
        <v>4</v>
      </c>
      <c r="H30" s="22" t="s">
        <v>6</v>
      </c>
      <c r="I30" s="22" t="s">
        <v>11</v>
      </c>
    </row>
    <row r="31" spans="1:9" ht="11.25" customHeight="1">
      <c r="A31" s="27" t="s">
        <v>70</v>
      </c>
      <c r="B31" s="51">
        <f>(((B27/B28)*(B29/B26)))^3*50</f>
        <v>10170588.424521167</v>
      </c>
      <c r="C31" s="6" t="s">
        <v>33</v>
      </c>
      <c r="G31" s="22" t="s">
        <v>92</v>
      </c>
      <c r="H31" s="22" t="s">
        <v>7</v>
      </c>
      <c r="I31" s="22" t="s">
        <v>12</v>
      </c>
    </row>
    <row r="32" spans="1:11" ht="12" thickBot="1">
      <c r="A32" s="39"/>
      <c r="B32" s="39"/>
      <c r="C32" s="39"/>
      <c r="D32" s="39"/>
      <c r="E32" s="39"/>
      <c r="F32" s="39"/>
      <c r="G32" s="40"/>
      <c r="H32" s="40"/>
      <c r="I32" s="40"/>
      <c r="J32" s="39"/>
      <c r="K32" s="39"/>
    </row>
    <row r="33" spans="4:5" ht="12.75">
      <c r="D33" s="71" t="s">
        <v>55</v>
      </c>
      <c r="E33" s="71"/>
    </row>
    <row r="34" ht="11.25" customHeight="1">
      <c r="A34" s="42" t="s">
        <v>14</v>
      </c>
    </row>
    <row r="35" spans="1:4" ht="11.25" customHeight="1">
      <c r="A35" s="26" t="s">
        <v>31</v>
      </c>
      <c r="B35" s="1">
        <v>0.006</v>
      </c>
      <c r="C35" s="1"/>
      <c r="D35" s="3" t="s">
        <v>141</v>
      </c>
    </row>
    <row r="36" spans="1:9" ht="11.25" customHeight="1">
      <c r="A36" s="1" t="s">
        <v>16</v>
      </c>
      <c r="B36" s="7">
        <f>B5*9.8</f>
        <v>147</v>
      </c>
      <c r="C36" s="1" t="s">
        <v>23</v>
      </c>
      <c r="D36" s="3" t="s">
        <v>145</v>
      </c>
      <c r="G36" s="43" t="s">
        <v>144</v>
      </c>
      <c r="H36" s="44"/>
      <c r="I36" s="44"/>
    </row>
    <row r="37" spans="1:9" ht="11.25" customHeight="1">
      <c r="A37" s="1" t="s">
        <v>37</v>
      </c>
      <c r="B37" s="9">
        <v>150</v>
      </c>
      <c r="C37" s="1" t="s">
        <v>23</v>
      </c>
      <c r="D37" s="3" t="s">
        <v>146</v>
      </c>
      <c r="G37" s="45" t="s">
        <v>39</v>
      </c>
      <c r="H37" s="45" t="s">
        <v>49</v>
      </c>
      <c r="I37" s="45" t="s">
        <v>48</v>
      </c>
    </row>
    <row r="38" spans="1:9" ht="11.25" customHeight="1">
      <c r="A38" s="1" t="s">
        <v>38</v>
      </c>
      <c r="B38" s="31">
        <v>7.4</v>
      </c>
      <c r="C38" s="1" t="s">
        <v>23</v>
      </c>
      <c r="D38" s="3" t="s">
        <v>143</v>
      </c>
      <c r="G38" s="45" t="s">
        <v>43</v>
      </c>
      <c r="H38" s="45">
        <v>7.4</v>
      </c>
      <c r="I38" s="45">
        <v>13.3</v>
      </c>
    </row>
    <row r="39" spans="1:9" ht="11.25" customHeight="1">
      <c r="A39" s="1" t="s">
        <v>15</v>
      </c>
      <c r="B39" s="7">
        <f>B3</f>
        <v>1</v>
      </c>
      <c r="C39" s="1"/>
      <c r="D39" s="3" t="s">
        <v>151</v>
      </c>
      <c r="G39" s="46"/>
      <c r="H39" s="46"/>
      <c r="I39" s="46"/>
    </row>
    <row r="40" spans="1:11" ht="11.25" customHeight="1">
      <c r="A40" s="1" t="s">
        <v>71</v>
      </c>
      <c r="B40" s="33">
        <v>0.9</v>
      </c>
      <c r="C40" s="1" t="s">
        <v>24</v>
      </c>
      <c r="D40" s="3" t="s">
        <v>142</v>
      </c>
      <c r="G40" s="48" t="s">
        <v>127</v>
      </c>
      <c r="H40" s="49"/>
      <c r="I40" s="49"/>
      <c r="J40" s="52"/>
      <c r="K40" s="52"/>
    </row>
    <row r="41" spans="1:11" ht="11.25" customHeight="1">
      <c r="A41" s="26" t="s">
        <v>56</v>
      </c>
      <c r="B41" s="7">
        <f>B6</f>
        <v>20</v>
      </c>
      <c r="C41" s="1" t="s">
        <v>25</v>
      </c>
      <c r="D41" s="3" t="s">
        <v>125</v>
      </c>
      <c r="G41" s="47"/>
      <c r="H41" s="66" t="s">
        <v>123</v>
      </c>
      <c r="I41" s="67"/>
      <c r="J41" s="66" t="s">
        <v>124</v>
      </c>
      <c r="K41" s="67"/>
    </row>
    <row r="42" spans="1:11" ht="11.25" customHeight="1">
      <c r="A42" s="26" t="s">
        <v>72</v>
      </c>
      <c r="B42" s="7">
        <f>B7</f>
        <v>20</v>
      </c>
      <c r="C42" s="1" t="s">
        <v>25</v>
      </c>
      <c r="D42" s="3" t="s">
        <v>126</v>
      </c>
      <c r="G42" s="47" t="s">
        <v>39</v>
      </c>
      <c r="H42" s="47" t="s">
        <v>45</v>
      </c>
      <c r="I42" s="47" t="s">
        <v>46</v>
      </c>
      <c r="J42" s="47" t="s">
        <v>45</v>
      </c>
      <c r="K42" s="47" t="s">
        <v>46</v>
      </c>
    </row>
    <row r="43" spans="1:11" ht="11.25" customHeight="1">
      <c r="A43" s="26" t="s">
        <v>50</v>
      </c>
      <c r="B43" s="34">
        <v>20</v>
      </c>
      <c r="C43" s="1" t="s">
        <v>22</v>
      </c>
      <c r="D43" s="3" t="s">
        <v>149</v>
      </c>
      <c r="G43" s="47" t="s">
        <v>43</v>
      </c>
      <c r="H43" s="47">
        <v>0.9</v>
      </c>
      <c r="I43" s="47">
        <v>0.5</v>
      </c>
      <c r="J43" s="47">
        <v>1.2</v>
      </c>
      <c r="K43" s="47">
        <v>0.7</v>
      </c>
    </row>
    <row r="44" spans="1:11" ht="11.25" customHeight="1">
      <c r="A44" s="1" t="s">
        <v>51</v>
      </c>
      <c r="B44" s="1">
        <v>3360</v>
      </c>
      <c r="C44" s="1" t="s">
        <v>23</v>
      </c>
      <c r="D44" s="3" t="s">
        <v>129</v>
      </c>
      <c r="G44" s="46"/>
      <c r="H44" s="46"/>
      <c r="I44" s="46"/>
      <c r="J44" s="46"/>
      <c r="K44" s="46"/>
    </row>
    <row r="45" spans="1:11" ht="11.25" customHeight="1">
      <c r="A45" s="1" t="s">
        <v>52</v>
      </c>
      <c r="B45" s="1">
        <v>6770</v>
      </c>
      <c r="C45" s="1" t="s">
        <v>23</v>
      </c>
      <c r="D45" s="3" t="s">
        <v>130</v>
      </c>
      <c r="G45" s="46"/>
      <c r="H45" s="46"/>
      <c r="I45" s="46"/>
      <c r="J45" s="46"/>
      <c r="K45" s="46"/>
    </row>
    <row r="46" ht="11.25" customHeight="1">
      <c r="D46" s="3"/>
    </row>
    <row r="47" spans="1:11" ht="11.25" customHeight="1">
      <c r="A47" s="1" t="s">
        <v>73</v>
      </c>
      <c r="B47" s="1">
        <f>B35*B36+B37+B38*B39</f>
        <v>158.282</v>
      </c>
      <c r="C47" s="1" t="s">
        <v>23</v>
      </c>
      <c r="D47" s="3" t="s">
        <v>134</v>
      </c>
      <c r="G47" s="46"/>
      <c r="H47" s="46"/>
      <c r="I47" s="46"/>
      <c r="J47" s="46"/>
      <c r="K47" s="46"/>
    </row>
    <row r="48" spans="1:4" ht="11.25" customHeight="1">
      <c r="A48" s="1" t="s">
        <v>74</v>
      </c>
      <c r="B48" s="1">
        <f>B35*B36+B37+B38*B39+(B5+B40*B39)*B41</f>
        <v>476.28200000000004</v>
      </c>
      <c r="C48" s="1" t="s">
        <v>23</v>
      </c>
      <c r="D48" s="3" t="s">
        <v>137</v>
      </c>
    </row>
    <row r="49" spans="1:4" ht="11.25" customHeight="1">
      <c r="A49" s="1" t="s">
        <v>75</v>
      </c>
      <c r="B49" s="1">
        <f>B35*B36+B37+B38*B39-(B5+B40*B39)*B42</f>
        <v>-159.718</v>
      </c>
      <c r="C49" s="1" t="s">
        <v>23</v>
      </c>
      <c r="D49" s="3" t="s">
        <v>138</v>
      </c>
    </row>
    <row r="50" ht="11.25" customHeight="1">
      <c r="D50" s="3"/>
    </row>
    <row r="51" spans="1:4" ht="11.25" customHeight="1">
      <c r="A51" s="1" t="s">
        <v>76</v>
      </c>
      <c r="B51" s="8">
        <f>(((ABS(B48)^3*B22+ABS(B47)^3*B23+ABS(B49)^3))/(B22+B23+B24))^(1/3)</f>
        <v>174.68441912985912</v>
      </c>
      <c r="C51" s="1" t="s">
        <v>23</v>
      </c>
      <c r="D51" s="3" t="s">
        <v>131</v>
      </c>
    </row>
    <row r="52" ht="11.25" customHeight="1">
      <c r="D52" s="3"/>
    </row>
    <row r="53" spans="1:4" ht="11.25" customHeight="1">
      <c r="A53" s="50" t="s">
        <v>77</v>
      </c>
      <c r="B53" s="51">
        <f>((1/B28)*(B44/B51))^3*B43</f>
        <v>142326.35186940894</v>
      </c>
      <c r="C53" s="50" t="s">
        <v>53</v>
      </c>
      <c r="D53" s="3" t="s">
        <v>139</v>
      </c>
    </row>
    <row r="54" spans="1:4" ht="11.25" customHeight="1">
      <c r="A54" s="50" t="s">
        <v>78</v>
      </c>
      <c r="B54" s="51">
        <f>((1/B28)*(B45/B51))^3*B43</f>
        <v>1164215.8067641864</v>
      </c>
      <c r="C54" s="50" t="s">
        <v>53</v>
      </c>
      <c r="D54" s="3" t="s">
        <v>140</v>
      </c>
    </row>
  </sheetData>
  <mergeCells count="4">
    <mergeCell ref="D1:E1"/>
    <mergeCell ref="D33:E33"/>
    <mergeCell ref="H41:I41"/>
    <mergeCell ref="J41:K4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showGridLines="0" workbookViewId="0" topLeftCell="A1">
      <selection activeCell="G43" sqref="G43:K43"/>
    </sheetView>
  </sheetViews>
  <sheetFormatPr defaultColWidth="9.140625" defaultRowHeight="12.75"/>
  <cols>
    <col min="1" max="1" width="10.28125" style="2" customWidth="1"/>
    <col min="2" max="2" width="12.140625" style="2" customWidth="1"/>
    <col min="3" max="3" width="4.57421875" style="2" customWidth="1"/>
    <col min="4" max="4" width="15.7109375" style="2" customWidth="1"/>
    <col min="5" max="5" width="11.57421875" style="2" customWidth="1"/>
    <col min="6" max="6" width="5.7109375" style="2" customWidth="1"/>
    <col min="7" max="11" width="12.28125" style="2" customWidth="1"/>
    <col min="12" max="16384" width="9.140625" style="2" customWidth="1"/>
  </cols>
  <sheetData>
    <row r="1" spans="4:5" ht="12.75">
      <c r="D1" s="70" t="s">
        <v>54</v>
      </c>
      <c r="E1" s="70"/>
    </row>
    <row r="2" spans="1:7" ht="11.25" customHeight="1">
      <c r="A2" s="23" t="s">
        <v>14</v>
      </c>
      <c r="G2" s="13" t="s">
        <v>90</v>
      </c>
    </row>
    <row r="3" spans="1:7" ht="11.25" customHeight="1">
      <c r="A3" s="1" t="s">
        <v>15</v>
      </c>
      <c r="B3" s="32">
        <v>1</v>
      </c>
      <c r="C3" s="1"/>
      <c r="D3" s="3" t="s">
        <v>80</v>
      </c>
      <c r="G3" s="13" t="s">
        <v>91</v>
      </c>
    </row>
    <row r="4" spans="1:4" ht="11.25" customHeight="1">
      <c r="A4" s="1" t="s">
        <v>16</v>
      </c>
      <c r="B4" s="7">
        <f>B5*9.8</f>
        <v>147</v>
      </c>
      <c r="C4" s="1" t="s">
        <v>23</v>
      </c>
      <c r="D4" s="3" t="s">
        <v>34</v>
      </c>
    </row>
    <row r="5" spans="1:7" ht="11.25" customHeight="1">
      <c r="A5" s="1" t="s">
        <v>31</v>
      </c>
      <c r="B5" s="12">
        <v>15</v>
      </c>
      <c r="C5" s="1" t="s">
        <v>24</v>
      </c>
      <c r="D5" s="3" t="s">
        <v>86</v>
      </c>
      <c r="G5" s="3"/>
    </row>
    <row r="6" spans="1:4" ht="11.25" customHeight="1">
      <c r="A6" s="26" t="s">
        <v>56</v>
      </c>
      <c r="B6" s="10">
        <v>20</v>
      </c>
      <c r="C6" s="1" t="s">
        <v>25</v>
      </c>
      <c r="D6" s="3" t="s">
        <v>35</v>
      </c>
    </row>
    <row r="7" spans="1:4" ht="11.25" customHeight="1">
      <c r="A7" s="26" t="s">
        <v>57</v>
      </c>
      <c r="B7" s="10">
        <v>20</v>
      </c>
      <c r="C7" s="1" t="s">
        <v>25</v>
      </c>
      <c r="D7" s="3" t="s">
        <v>36</v>
      </c>
    </row>
    <row r="8" spans="1:4" ht="11.25" customHeight="1">
      <c r="A8" s="1" t="s">
        <v>17</v>
      </c>
      <c r="B8" s="9">
        <v>0</v>
      </c>
      <c r="C8" s="1" t="s">
        <v>22</v>
      </c>
      <c r="D8" s="3" t="s">
        <v>87</v>
      </c>
    </row>
    <row r="9" spans="1:4" ht="11.25" customHeight="1">
      <c r="A9" s="1" t="s">
        <v>30</v>
      </c>
      <c r="B9" s="9">
        <v>0</v>
      </c>
      <c r="C9" s="1" t="s">
        <v>22</v>
      </c>
      <c r="D9" s="3" t="s">
        <v>88</v>
      </c>
    </row>
    <row r="10" spans="1:11" ht="11.25" customHeight="1">
      <c r="A10" s="1" t="s">
        <v>18</v>
      </c>
      <c r="B10" s="9">
        <v>14</v>
      </c>
      <c r="C10" s="1" t="s">
        <v>22</v>
      </c>
      <c r="D10" s="3" t="s">
        <v>89</v>
      </c>
      <c r="G10" s="35" t="s">
        <v>103</v>
      </c>
      <c r="H10" s="36"/>
      <c r="I10" s="36"/>
      <c r="J10" s="36"/>
      <c r="K10" s="36"/>
    </row>
    <row r="11" spans="1:11" ht="11.25" customHeight="1">
      <c r="A11" s="1" t="s">
        <v>58</v>
      </c>
      <c r="B11" s="30">
        <v>0.0675</v>
      </c>
      <c r="C11" s="1"/>
      <c r="D11" s="3" t="s">
        <v>106</v>
      </c>
      <c r="G11" s="38"/>
      <c r="H11" s="38" t="s">
        <v>98</v>
      </c>
      <c r="I11" s="38" t="s">
        <v>95</v>
      </c>
      <c r="J11" s="38" t="s">
        <v>96</v>
      </c>
      <c r="K11" s="38" t="s">
        <v>97</v>
      </c>
    </row>
    <row r="12" spans="1:11" ht="11.25" customHeight="1">
      <c r="A12" s="1" t="s">
        <v>59</v>
      </c>
      <c r="B12" s="30">
        <v>0.0569</v>
      </c>
      <c r="C12" s="1"/>
      <c r="D12" s="3" t="s">
        <v>107</v>
      </c>
      <c r="G12" s="38" t="s">
        <v>99</v>
      </c>
      <c r="H12" s="38" t="s">
        <v>109</v>
      </c>
      <c r="I12" s="37">
        <v>0.0675</v>
      </c>
      <c r="J12" s="37">
        <v>0.0569</v>
      </c>
      <c r="K12" s="37">
        <v>0.0275</v>
      </c>
    </row>
    <row r="13" spans="1:11" ht="11.25" customHeight="1">
      <c r="A13" s="1" t="s">
        <v>60</v>
      </c>
      <c r="B13" s="30">
        <v>0.0275</v>
      </c>
      <c r="C13" s="1"/>
      <c r="D13" s="3" t="s">
        <v>108</v>
      </c>
      <c r="G13" s="38" t="s">
        <v>100</v>
      </c>
      <c r="H13" s="38" t="s">
        <v>110</v>
      </c>
      <c r="I13" s="37">
        <v>0.0112</v>
      </c>
      <c r="J13" s="37">
        <v>0.00948</v>
      </c>
      <c r="K13" s="37">
        <v>0.0138</v>
      </c>
    </row>
    <row r="14" spans="1:4" ht="11.25" customHeight="1">
      <c r="A14" s="1" t="s">
        <v>61</v>
      </c>
      <c r="B14" s="1">
        <f>B4*B10</f>
        <v>2058</v>
      </c>
      <c r="C14" s="1" t="s">
        <v>26</v>
      </c>
      <c r="D14" s="3" t="s">
        <v>27</v>
      </c>
    </row>
    <row r="15" spans="1:4" ht="11.25" customHeight="1">
      <c r="A15" s="1" t="s">
        <v>62</v>
      </c>
      <c r="B15" s="1">
        <f>B4*B9</f>
        <v>0</v>
      </c>
      <c r="C15" s="1" t="s">
        <v>26</v>
      </c>
      <c r="D15" s="3" t="s">
        <v>28</v>
      </c>
    </row>
    <row r="16" spans="1:4" ht="11.25" customHeight="1">
      <c r="A16" s="1" t="s">
        <v>63</v>
      </c>
      <c r="B16" s="1">
        <f>B4*B8</f>
        <v>0</v>
      </c>
      <c r="C16" s="1" t="s">
        <v>26</v>
      </c>
      <c r="D16" s="3" t="s">
        <v>29</v>
      </c>
    </row>
    <row r="17" spans="1:3" ht="11.25" customHeight="1">
      <c r="A17" s="4"/>
      <c r="B17" s="4"/>
      <c r="C17" s="4"/>
    </row>
    <row r="18" spans="1:3" ht="11.25" customHeight="1">
      <c r="A18" s="1" t="s">
        <v>64</v>
      </c>
      <c r="B18" s="29">
        <f>B4/B3+B11*B14</f>
        <v>285.915</v>
      </c>
      <c r="C18" s="1" t="s">
        <v>23</v>
      </c>
    </row>
    <row r="19" spans="1:3" ht="11.25" customHeight="1">
      <c r="A19" s="1" t="s">
        <v>65</v>
      </c>
      <c r="B19" s="8">
        <f>B4/B3+B11*(B14+B5*B6*B10)+B12*(B15+B5*B6*B8)+B13*B16</f>
        <v>569.415</v>
      </c>
      <c r="C19" s="1" t="s">
        <v>23</v>
      </c>
    </row>
    <row r="20" spans="1:6" ht="11.25" customHeight="1">
      <c r="A20" s="1" t="s">
        <v>66</v>
      </c>
      <c r="B20" s="29">
        <f>B4/B3+B11*(B14+B5*B7*B10)+B12*(0+B5*B7*B8)+B13*B16</f>
        <v>569.415</v>
      </c>
      <c r="C20" s="1" t="s">
        <v>23</v>
      </c>
      <c r="E20" s="5"/>
      <c r="F20" s="5"/>
    </row>
    <row r="21" spans="2:8" ht="11.25" customHeight="1">
      <c r="B21" s="13" t="s">
        <v>121</v>
      </c>
      <c r="D21" s="3"/>
      <c r="G21" s="24" t="s">
        <v>84</v>
      </c>
      <c r="H21" s="25"/>
    </row>
    <row r="22" spans="1:8" ht="11.25" customHeight="1">
      <c r="A22" s="1" t="s">
        <v>19</v>
      </c>
      <c r="B22" s="11">
        <v>1.5</v>
      </c>
      <c r="C22" s="1" t="s">
        <v>22</v>
      </c>
      <c r="D22" s="3" t="s">
        <v>81</v>
      </c>
      <c r="G22" s="15" t="s">
        <v>122</v>
      </c>
      <c r="H22" s="15" t="s">
        <v>79</v>
      </c>
    </row>
    <row r="23" spans="1:8" ht="11.25" customHeight="1">
      <c r="A23" s="1" t="s">
        <v>20</v>
      </c>
      <c r="B23" s="11">
        <v>110</v>
      </c>
      <c r="C23" s="1" t="s">
        <v>22</v>
      </c>
      <c r="D23" s="3" t="s">
        <v>82</v>
      </c>
      <c r="G23" s="16">
        <v>1</v>
      </c>
      <c r="H23" s="16">
        <v>1</v>
      </c>
    </row>
    <row r="24" spans="1:8" ht="11.25" customHeight="1">
      <c r="A24" s="1" t="s">
        <v>21</v>
      </c>
      <c r="B24" s="11">
        <v>1.5</v>
      </c>
      <c r="C24" s="1" t="s">
        <v>22</v>
      </c>
      <c r="D24" s="3" t="s">
        <v>83</v>
      </c>
      <c r="G24" s="16">
        <v>2</v>
      </c>
      <c r="H24" s="16">
        <v>0.81</v>
      </c>
    </row>
    <row r="25" ht="11.25" customHeight="1"/>
    <row r="26" spans="1:9" ht="11.25" customHeight="1">
      <c r="A26" s="1" t="s">
        <v>67</v>
      </c>
      <c r="B26" s="8">
        <f>((B19^3*B22+B18^3*B23+B20^3*B24)/(B22+B23+B24))^(1/3)</f>
        <v>302.40216986137125</v>
      </c>
      <c r="C26" s="1" t="s">
        <v>23</v>
      </c>
      <c r="G26" s="18" t="s">
        <v>85</v>
      </c>
      <c r="H26" s="19"/>
      <c r="I26" s="19"/>
    </row>
    <row r="27" spans="1:9" ht="11.25" customHeight="1">
      <c r="A27" s="1" t="s">
        <v>68</v>
      </c>
      <c r="B27" s="14">
        <v>1</v>
      </c>
      <c r="C27" s="1"/>
      <c r="D27" s="3" t="s">
        <v>94</v>
      </c>
      <c r="G27" s="20" t="s">
        <v>1</v>
      </c>
      <c r="H27" s="21"/>
      <c r="I27" s="28" t="s">
        <v>13</v>
      </c>
    </row>
    <row r="28" spans="1:9" ht="11.25" customHeight="1">
      <c r="A28" s="1" t="s">
        <v>69</v>
      </c>
      <c r="B28" s="17">
        <v>1</v>
      </c>
      <c r="C28" s="1"/>
      <c r="D28" s="3" t="s">
        <v>93</v>
      </c>
      <c r="G28" s="22" t="s">
        <v>2</v>
      </c>
      <c r="H28" s="22" t="s">
        <v>8</v>
      </c>
      <c r="I28" s="22" t="s">
        <v>9</v>
      </c>
    </row>
    <row r="29" spans="1:9" ht="11.25" customHeight="1">
      <c r="A29" s="1" t="s">
        <v>32</v>
      </c>
      <c r="B29" s="1">
        <v>36800</v>
      </c>
      <c r="C29" s="1" t="s">
        <v>23</v>
      </c>
      <c r="D29" s="3" t="s">
        <v>128</v>
      </c>
      <c r="G29" s="22" t="s">
        <v>3</v>
      </c>
      <c r="H29" s="22" t="s">
        <v>5</v>
      </c>
      <c r="I29" s="22" t="s">
        <v>10</v>
      </c>
    </row>
    <row r="30" spans="7:9" ht="11.25" customHeight="1">
      <c r="G30" s="22" t="s">
        <v>4</v>
      </c>
      <c r="H30" s="22" t="s">
        <v>6</v>
      </c>
      <c r="I30" s="22" t="s">
        <v>11</v>
      </c>
    </row>
    <row r="31" spans="1:9" ht="11.25" customHeight="1">
      <c r="A31" s="27" t="s">
        <v>70</v>
      </c>
      <c r="B31" s="51">
        <f>(((B27/B28)*(B29/B26)))^3*50</f>
        <v>90107045.74221162</v>
      </c>
      <c r="C31" s="6" t="s">
        <v>33</v>
      </c>
      <c r="G31" s="22" t="s">
        <v>92</v>
      </c>
      <c r="H31" s="22" t="s">
        <v>7</v>
      </c>
      <c r="I31" s="22" t="s">
        <v>12</v>
      </c>
    </row>
    <row r="32" spans="1:11" ht="12" thickBot="1">
      <c r="A32" s="39"/>
      <c r="B32" s="39"/>
      <c r="C32" s="39"/>
      <c r="D32" s="39"/>
      <c r="E32" s="39"/>
      <c r="F32" s="39"/>
      <c r="G32" s="40"/>
      <c r="H32" s="40"/>
      <c r="I32" s="40"/>
      <c r="J32" s="39"/>
      <c r="K32" s="39"/>
    </row>
    <row r="33" spans="4:5" ht="12.75">
      <c r="D33" s="71" t="s">
        <v>55</v>
      </c>
      <c r="E33" s="71"/>
    </row>
    <row r="34" ht="11.25" customHeight="1">
      <c r="A34" s="23" t="s">
        <v>14</v>
      </c>
    </row>
    <row r="35" spans="1:4" ht="11.25" customHeight="1">
      <c r="A35" s="26" t="s">
        <v>31</v>
      </c>
      <c r="B35" s="1">
        <v>0.006</v>
      </c>
      <c r="C35" s="1"/>
      <c r="D35" s="3" t="s">
        <v>141</v>
      </c>
    </row>
    <row r="36" spans="1:9" ht="11.25" customHeight="1">
      <c r="A36" s="1" t="s">
        <v>16</v>
      </c>
      <c r="B36" s="7">
        <f>B5*9.8</f>
        <v>147</v>
      </c>
      <c r="C36" s="1" t="s">
        <v>23</v>
      </c>
      <c r="D36" s="3" t="s">
        <v>145</v>
      </c>
      <c r="G36" s="43" t="s">
        <v>144</v>
      </c>
      <c r="H36" s="44"/>
      <c r="I36" s="44"/>
    </row>
    <row r="37" spans="1:9" ht="11.25" customHeight="1">
      <c r="A37" s="1" t="s">
        <v>37</v>
      </c>
      <c r="B37" s="9">
        <v>0</v>
      </c>
      <c r="C37" s="1" t="s">
        <v>23</v>
      </c>
      <c r="D37" s="3" t="s">
        <v>146</v>
      </c>
      <c r="G37" s="45" t="s">
        <v>39</v>
      </c>
      <c r="H37" s="45" t="s">
        <v>49</v>
      </c>
      <c r="I37" s="45" t="s">
        <v>48</v>
      </c>
    </row>
    <row r="38" spans="1:9" ht="11.25" customHeight="1">
      <c r="A38" s="1" t="s">
        <v>38</v>
      </c>
      <c r="B38" s="31">
        <v>9</v>
      </c>
      <c r="C38" s="1" t="s">
        <v>23</v>
      </c>
      <c r="D38" s="3" t="s">
        <v>143</v>
      </c>
      <c r="G38" s="45" t="s">
        <v>44</v>
      </c>
      <c r="H38" s="45">
        <v>9</v>
      </c>
      <c r="I38" s="45">
        <v>16</v>
      </c>
    </row>
    <row r="39" spans="1:9" ht="11.25" customHeight="1">
      <c r="A39" s="1" t="s">
        <v>15</v>
      </c>
      <c r="B39" s="7">
        <f>B3</f>
        <v>1</v>
      </c>
      <c r="C39" s="1"/>
      <c r="D39" s="3" t="s">
        <v>151</v>
      </c>
      <c r="G39" s="46"/>
      <c r="H39" s="46"/>
      <c r="I39" s="46"/>
    </row>
    <row r="40" spans="1:11" ht="11.25" customHeight="1">
      <c r="A40" s="1" t="s">
        <v>71</v>
      </c>
      <c r="B40" s="33">
        <v>1.7</v>
      </c>
      <c r="C40" s="1" t="s">
        <v>24</v>
      </c>
      <c r="D40" s="3" t="s">
        <v>142</v>
      </c>
      <c r="G40" s="48" t="s">
        <v>127</v>
      </c>
      <c r="H40" s="49"/>
      <c r="I40" s="49"/>
      <c r="J40" s="49"/>
      <c r="K40" s="49"/>
    </row>
    <row r="41" spans="1:11" ht="11.25" customHeight="1">
      <c r="A41" s="26" t="s">
        <v>56</v>
      </c>
      <c r="B41" s="7">
        <f>B6</f>
        <v>20</v>
      </c>
      <c r="C41" s="1" t="s">
        <v>25</v>
      </c>
      <c r="D41" s="3" t="s">
        <v>125</v>
      </c>
      <c r="G41" s="47"/>
      <c r="H41" s="66" t="s">
        <v>123</v>
      </c>
      <c r="I41" s="67"/>
      <c r="J41" s="66" t="s">
        <v>124</v>
      </c>
      <c r="K41" s="67"/>
    </row>
    <row r="42" spans="1:11" ht="11.25" customHeight="1">
      <c r="A42" s="26" t="s">
        <v>72</v>
      </c>
      <c r="B42" s="7">
        <f>B7</f>
        <v>20</v>
      </c>
      <c r="C42" s="1" t="s">
        <v>25</v>
      </c>
      <c r="D42" s="3" t="s">
        <v>126</v>
      </c>
      <c r="G42" s="47" t="s">
        <v>39</v>
      </c>
      <c r="H42" s="47" t="s">
        <v>45</v>
      </c>
      <c r="I42" s="47" t="s">
        <v>46</v>
      </c>
      <c r="J42" s="47" t="s">
        <v>45</v>
      </c>
      <c r="K42" s="47" t="s">
        <v>46</v>
      </c>
    </row>
    <row r="43" spans="1:11" ht="11.25" customHeight="1">
      <c r="A43" s="26" t="s">
        <v>50</v>
      </c>
      <c r="B43" s="34">
        <v>20</v>
      </c>
      <c r="C43" s="1" t="s">
        <v>22</v>
      </c>
      <c r="D43" s="3" t="s">
        <v>150</v>
      </c>
      <c r="G43" s="47" t="s">
        <v>44</v>
      </c>
      <c r="H43" s="47">
        <v>1.7</v>
      </c>
      <c r="I43" s="47" t="s">
        <v>47</v>
      </c>
      <c r="J43" s="47">
        <v>2.3</v>
      </c>
      <c r="K43" s="47" t="s">
        <v>47</v>
      </c>
    </row>
    <row r="44" spans="1:11" ht="11.25" customHeight="1">
      <c r="A44" s="1" t="s">
        <v>51</v>
      </c>
      <c r="B44" s="1">
        <v>5400</v>
      </c>
      <c r="C44" s="1" t="s">
        <v>23</v>
      </c>
      <c r="D44" s="3" t="s">
        <v>129</v>
      </c>
      <c r="G44" s="46"/>
      <c r="H44" s="46"/>
      <c r="I44" s="46"/>
      <c r="J44" s="46"/>
      <c r="K44" s="46"/>
    </row>
    <row r="45" spans="1:11" ht="11.25" customHeight="1">
      <c r="A45" s="1" t="s">
        <v>52</v>
      </c>
      <c r="B45" s="1">
        <v>7740</v>
      </c>
      <c r="C45" s="1" t="s">
        <v>23</v>
      </c>
      <c r="D45" s="3" t="s">
        <v>130</v>
      </c>
      <c r="G45" s="46"/>
      <c r="H45" s="46"/>
      <c r="I45" s="46"/>
      <c r="J45" s="46"/>
      <c r="K45" s="46"/>
    </row>
    <row r="46" spans="4:11" ht="11.25" customHeight="1">
      <c r="D46" s="3"/>
      <c r="G46" s="46"/>
      <c r="H46" s="46"/>
      <c r="I46" s="46"/>
      <c r="J46" s="46"/>
      <c r="K46" s="46"/>
    </row>
    <row r="47" spans="1:4" ht="11.25" customHeight="1">
      <c r="A47" s="1" t="s">
        <v>73</v>
      </c>
      <c r="B47" s="1">
        <f>B35*B36+B37+B38*B39</f>
        <v>9.882</v>
      </c>
      <c r="C47" s="1" t="s">
        <v>23</v>
      </c>
      <c r="D47" s="3" t="s">
        <v>134</v>
      </c>
    </row>
    <row r="48" spans="1:4" ht="11.25" customHeight="1">
      <c r="A48" s="1" t="s">
        <v>74</v>
      </c>
      <c r="B48" s="1">
        <f>B35*B36+B37+B38*B39+(B5+B40*B39)*B41</f>
        <v>343.882</v>
      </c>
      <c r="C48" s="1" t="s">
        <v>23</v>
      </c>
      <c r="D48" s="3" t="s">
        <v>137</v>
      </c>
    </row>
    <row r="49" spans="1:4" ht="11.25" customHeight="1">
      <c r="A49" s="1" t="s">
        <v>75</v>
      </c>
      <c r="B49" s="1">
        <f>B35*B36+B37+B38*B39-(B5+B40*B39)*B42</f>
        <v>-324.118</v>
      </c>
      <c r="C49" s="1" t="s">
        <v>23</v>
      </c>
      <c r="D49" s="3" t="s">
        <v>138</v>
      </c>
    </row>
    <row r="50" ht="11.25" customHeight="1">
      <c r="D50" s="3"/>
    </row>
    <row r="51" spans="1:4" ht="11.25" customHeight="1">
      <c r="A51" s="1" t="s">
        <v>76</v>
      </c>
      <c r="B51" s="8">
        <f>(((ABS(B48)^3*B22+ABS(B47)^3*B23+ABS(B49)^3))/(B22+B23+B24))^(1/3)</f>
        <v>94.43138780456286</v>
      </c>
      <c r="C51" s="1" t="s">
        <v>23</v>
      </c>
      <c r="D51" s="3" t="s">
        <v>131</v>
      </c>
    </row>
    <row r="52" ht="11.25" customHeight="1">
      <c r="D52" s="3"/>
    </row>
    <row r="53" spans="1:4" ht="11.25" customHeight="1">
      <c r="A53" s="50" t="s">
        <v>77</v>
      </c>
      <c r="B53" s="51">
        <f>((1/B28)*(B44/B51))^3*B43</f>
        <v>3739918.6722373944</v>
      </c>
      <c r="C53" s="50" t="s">
        <v>53</v>
      </c>
      <c r="D53" s="3" t="s">
        <v>139</v>
      </c>
    </row>
    <row r="54" spans="1:4" ht="11.25" customHeight="1">
      <c r="A54" s="50" t="s">
        <v>78</v>
      </c>
      <c r="B54" s="51">
        <f>((1/B28)*(B45/B51))^3*B43</f>
        <v>11012952.36568809</v>
      </c>
      <c r="C54" s="50" t="s">
        <v>53</v>
      </c>
      <c r="D54" s="3" t="s">
        <v>140</v>
      </c>
    </row>
  </sheetData>
  <mergeCells count="4">
    <mergeCell ref="D1:E1"/>
    <mergeCell ref="D33:E33"/>
    <mergeCell ref="H41:I41"/>
    <mergeCell ref="J41:K4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Danaher Precision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Meserve</dc:creator>
  <cp:keywords/>
  <dc:description/>
  <cp:lastModifiedBy>jim.coleman</cp:lastModifiedBy>
  <cp:lastPrinted>2004-07-07T16:20:14Z</cp:lastPrinted>
  <dcterms:created xsi:type="dcterms:W3CDTF">2004-07-07T12:49:04Z</dcterms:created>
  <dcterms:modified xsi:type="dcterms:W3CDTF">2008-07-11T18:05:20Z</dcterms:modified>
  <cp:category/>
  <cp:version/>
  <cp:contentType/>
  <cp:contentStatus/>
</cp:coreProperties>
</file>